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20" windowWidth="15480" windowHeight="7470" tabRatio="947" firstSheet="1" activeTab="6"/>
  </bookViews>
  <sheets>
    <sheet name="Opcje" sheetId="1" state="hidden" r:id="rId1"/>
    <sheet name="1" sheetId="2" r:id="rId2"/>
    <sheet name="2" sheetId="3" r:id="rId3"/>
    <sheet name="3" sheetId="4" r:id="rId4"/>
    <sheet name="4" sheetId="5" r:id="rId5"/>
    <sheet name="5" sheetId="6" r:id="rId6"/>
    <sheet name="1%" sheetId="7" r:id="rId7"/>
  </sheets>
  <externalReferences>
    <externalReference r:id="rId10"/>
  </externalReferences>
  <definedNames>
    <definedName name="_ftn1_13">#REF!</definedName>
    <definedName name="_ftn2_13">#REF!</definedName>
    <definedName name="_ftnref1_13">#REF!</definedName>
    <definedName name="_ftnref2_13">#REF!</definedName>
    <definedName name="_xlnm.Print_Area" localSheetId="0">'Opcje'!$A$1</definedName>
  </definedNames>
  <calcPr fullCalcOnLoad="1"/>
</workbook>
</file>

<file path=xl/sharedStrings.xml><?xml version="1.0" encoding="utf-8"?>
<sst xmlns="http://schemas.openxmlformats.org/spreadsheetml/2006/main" count="171" uniqueCount="122">
  <si>
    <t>Koszty prac rozwojowych</t>
  </si>
  <si>
    <t>Wartość firmy</t>
  </si>
  <si>
    <t>Koncesje, patenty, licencje</t>
  </si>
  <si>
    <t>Oprogramowanie komputerów</t>
  </si>
  <si>
    <t>Inne wartości niematerialne i prawne</t>
  </si>
  <si>
    <t>Zaliczki na wartości niematerialne i prawne</t>
  </si>
  <si>
    <t>Razem</t>
  </si>
  <si>
    <t>Wartość brutto na początek okresu</t>
  </si>
  <si>
    <t>Zwiększenia, w tym:</t>
  </si>
  <si>
    <t>–  nabycie</t>
  </si>
  <si>
    <t>–  przemieszczenie wewnętrzne</t>
  </si>
  <si>
    <t>–  inne</t>
  </si>
  <si>
    <t>Zmniejszenia (-)</t>
  </si>
  <si>
    <t>–  likwidacja</t>
  </si>
  <si>
    <t>–  aktualizacja wartości</t>
  </si>
  <si>
    <t>–  sprzedaż</t>
  </si>
  <si>
    <t>Wartość brutto na koniec okresu</t>
  </si>
  <si>
    <t>Umorzenia na początek okresu</t>
  </si>
  <si>
    <t xml:space="preserve"> amortyzacja bieżąca - zwiększenia</t>
  </si>
  <si>
    <t xml:space="preserve"> zmniejszenia umorzenia z tytułu:(-)</t>
  </si>
  <si>
    <t>Umorzenie na koniec okresu</t>
  </si>
  <si>
    <t>Wartość księgowa netto na początek okresu</t>
  </si>
  <si>
    <t>Odpis aktualizujący na początek okresu</t>
  </si>
  <si>
    <t>Wartość netto na początek okresu po uwzględnieniu odpisu aktualizującego</t>
  </si>
  <si>
    <t>Wartość księgowa netto na koniec okresu</t>
  </si>
  <si>
    <t>Odpis aktualizujący na koniec okresu</t>
  </si>
  <si>
    <t>Wartość netto na koniec okresu po uwzględnieniu odpisu aktualizującego</t>
  </si>
  <si>
    <t>Komentarz:</t>
  </si>
  <si>
    <t>WARTOŚĆ NETTO NA BO</t>
  </si>
  <si>
    <t>WARTOŚĆ NETTO NA BZ</t>
  </si>
  <si>
    <t>Grunty w tym prawo wieczystego użytkowania gruntów</t>
  </si>
  <si>
    <t>Budynki lokale i obiekty inżynierii lądowej i wodnej</t>
  </si>
  <si>
    <t>Urządzenia techniczne, maszyny</t>
  </si>
  <si>
    <t>Środki transportu</t>
  </si>
  <si>
    <t>Inne środki trwałe</t>
  </si>
  <si>
    <t>Środki trwałe w budowie</t>
  </si>
  <si>
    <t>Zaliczki na środki trwałe w budowie</t>
  </si>
  <si>
    <t>Zmniejszenia, w tym:(-)</t>
  </si>
  <si>
    <t>Umorzenie na początek okresu</t>
  </si>
  <si>
    <t>Umorzenia bieżące - zwiększenia</t>
  </si>
  <si>
    <t>Stopień zużycia od wartości początkowej (%)</t>
  </si>
  <si>
    <t xml:space="preserve">Tytuły </t>
  </si>
  <si>
    <t>stan na</t>
  </si>
  <si>
    <t>początek roku obrotowego</t>
  </si>
  <si>
    <t>koniec roku obrotowego</t>
  </si>
  <si>
    <t>1. Ogółem czynne rozliczenia międzyokresowe kosztów wg tytułów</t>
  </si>
  <si>
    <t>2. Ogółem bierne rozliczenia międzyokresowe kosztów wg tytułów</t>
  </si>
  <si>
    <r>
      <t xml:space="preserve">Nota 1  </t>
    </r>
    <r>
      <rPr>
        <sz val="12"/>
        <rFont val="Times New Roman"/>
        <family val="1"/>
      </rPr>
      <t>Zmiany w rzeczowych aktywach trwałych w okresie</t>
    </r>
  </si>
  <si>
    <t>Nota 2  Zmiany w wartościach niematerialnych i prawnych w okresie</t>
  </si>
  <si>
    <t>Nota 3. Rozliczenia miedzyokresowe kosztów czynne i bierne</t>
  </si>
  <si>
    <t>a.abonament - utrzymanie domeny</t>
  </si>
  <si>
    <t>b. ubezpieczenia majątku</t>
  </si>
  <si>
    <t>kwota w zł.</t>
  </si>
  <si>
    <t>kurs</t>
  </si>
  <si>
    <t>I. Przychody z działalności statutowej</t>
  </si>
  <si>
    <t>a. Składki brutto okreslone statutem</t>
  </si>
  <si>
    <t>b. Przychody z działalności statutowej nieodpłatnej</t>
  </si>
  <si>
    <t>c. Przychody z działalności statutowej odpłatnej</t>
  </si>
  <si>
    <t>d. Pozostałe przychody określone statutem</t>
  </si>
  <si>
    <t>Odsetki od środków na rachunku</t>
  </si>
  <si>
    <t>darowizny osoby fizyczne</t>
  </si>
  <si>
    <t>darowizny osoby prawne</t>
  </si>
  <si>
    <t>wpłaty z 1%</t>
  </si>
  <si>
    <t>II. Przychody z działalności gospodarczej</t>
  </si>
  <si>
    <t>Dotacja - Ministerstwo Spraw Zagranicznych (MSZ/Polska)</t>
  </si>
  <si>
    <t>Dotacja - Ministerstwo Spraw Wewnętrznych i Administracji (MSWiA/Polska)</t>
  </si>
  <si>
    <t>- sprzedaż wydawnictw</t>
  </si>
  <si>
    <t>- sprzedaż usług</t>
  </si>
  <si>
    <t>- sprzedaż towarów</t>
  </si>
  <si>
    <t>III. Pozostałe przychody</t>
  </si>
  <si>
    <t>IV. Przychody finansowe</t>
  </si>
  <si>
    <t>- odszkodowania</t>
  </si>
  <si>
    <t>- pozostałe przychody</t>
  </si>
  <si>
    <t>Razem I+II+III+ IV</t>
  </si>
  <si>
    <t>Nota 4. Struktura przychodów</t>
  </si>
  <si>
    <t>I. Koszty z działalności statutowej</t>
  </si>
  <si>
    <t>a. Koszty z działalności statutowej nieodpłatnej</t>
  </si>
  <si>
    <t>b. Koszty z działalności statutowej odpłatnej</t>
  </si>
  <si>
    <t>c. Pozostałe koszty realizacji zadań statutowych</t>
  </si>
  <si>
    <t>RAZEM (I+II+III+IV)</t>
  </si>
  <si>
    <t>II. Koszty działalności gospodarczej</t>
  </si>
  <si>
    <t xml:space="preserve">Wydawanie ukazującego różnorakie aspekty społeczno-kulturalnego życia zamieszkujących w Polsce mniejszości narodowych miesięcznika „Sami o Sobie” </t>
  </si>
  <si>
    <t>odsetki</t>
  </si>
  <si>
    <t>Nota 5. Struktura kosztów</t>
  </si>
  <si>
    <t>Fundacja im. Księcia Konstantego Ostrogskiego</t>
  </si>
  <si>
    <t>NIP: 5422699114</t>
  </si>
  <si>
    <t>- działalność wydawnicza</t>
  </si>
  <si>
    <t>- działalność usługowa</t>
  </si>
  <si>
    <t>-wydawanie czasopisma</t>
  </si>
  <si>
    <t>-  wydawanie czasopisma</t>
  </si>
  <si>
    <t>- sprzedaż środków trwałych</t>
  </si>
  <si>
    <t>Projekt MSZ "Rozwój wiejskiej przedsiębiorczości, kooperacji i doradztwa w Mołdawii"</t>
  </si>
  <si>
    <t>- zmiana stanu produktow</t>
  </si>
  <si>
    <t>III. Pozostałe koszty</t>
  </si>
  <si>
    <t>koszty administracyjne</t>
  </si>
  <si>
    <t>- koszty administracyjne</t>
  </si>
  <si>
    <t>IV. Koszty  finansowe</t>
  </si>
  <si>
    <t>ul.Składowa 9, 15-399 Białystok</t>
  </si>
  <si>
    <t>Różnice kursowe</t>
  </si>
  <si>
    <t>c. inne koszty</t>
  </si>
  <si>
    <t>- pozostałe koszty operacyjne</t>
  </si>
  <si>
    <t>pozostała działalność</t>
  </si>
  <si>
    <t>Przychody z 1%</t>
  </si>
  <si>
    <t>Arkusz1</t>
  </si>
  <si>
    <t>2019.01.01.-2019.12.31</t>
  </si>
  <si>
    <t>2019.01.01-2019.12.31</t>
  </si>
  <si>
    <t>Dotacja z Urzędu Miejskiego w Białymstoku</t>
  </si>
  <si>
    <t>- sprzedaz innych wydawnictw</t>
  </si>
  <si>
    <t>zysk roku 2018</t>
  </si>
  <si>
    <t>różnice kursowe</t>
  </si>
  <si>
    <t>- likwidacja szkód w ramach ubezpieczenia</t>
  </si>
  <si>
    <t>Wydanie książki "Siewcy"</t>
  </si>
  <si>
    <t>Wystawa "Rytmy -sacrum i przyroda"</t>
  </si>
  <si>
    <t>Nota 6. Struktura przychodów i poniesionych kosztów z tytułu 1% podatku dochodowego od osób fizycznych</t>
  </si>
  <si>
    <t>środki z 1% na początek roku</t>
  </si>
  <si>
    <t>Poniesione koszty pokrye z 1%</t>
  </si>
  <si>
    <t>opłaty związane z obsługą rachunku bankowego</t>
  </si>
  <si>
    <t>odsetki od środkąw na rachunki</t>
  </si>
  <si>
    <t>druk książki "Siewcy" - działalność statutowa nieodpłatna</t>
  </si>
  <si>
    <t>środki z 1% na koniec roku</t>
  </si>
  <si>
    <t>druk "Przeglądu Prawosławnego" - działalnośc statutowa odpłatna</t>
  </si>
  <si>
    <t>papier do druku "Przeglądu Prawosławnego" - działalnośc statutowa odpłatna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</si>
</sst>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yyyy\-mm\-dd"/>
    <numFmt numFmtId="166" formatCode="_(* #,##0.00_);_(* \(#,##0.00\);_(* \-??_);_(@_)"/>
    <numFmt numFmtId="167" formatCode="d\ mmmm\ yyyy"/>
    <numFmt numFmtId="168" formatCode="#,##0.00_ ;\-#,##0.00\ "/>
    <numFmt numFmtId="169" formatCode="_-* #,##0.00&quot; zł&quot;_-;\-* #,##0.00&quot; zł&quot;_-;_-* \-??&quot; zł&quot;_-;_-@_-"/>
    <numFmt numFmtId="170" formatCode="_(* #,##0.00000000_);_(* \(#,##0.00000000\);_(* \-??_);_(@_)"/>
    <numFmt numFmtId="171" formatCode="_-* #,##0.00\ _-;_-* \–#,##0.00\ _-;_-* \–??\ _-;_-@_-"/>
    <numFmt numFmtId="172" formatCode="&quot;Nota &quot;#;;;&quot;Nota &quot;@"/>
    <numFmt numFmtId="173" formatCode="d/m/yyyy"/>
    <numFmt numFmtId="174" formatCode="_-* #,##0\ _z_ł_-;\-* #,##0\ _z_ł_-;_-* \-??\ _z_ł_-;_-@_-"/>
    <numFmt numFmtId="175" formatCode="_-* #,##0.0\ _z_ł_-;\-* #,##0.0\ _z_ł_-;_-* \-?\ _z_ł_-;_-@_-"/>
    <numFmt numFmtId="176" formatCode="_-* #,##0\ _z_ł_-;\-* #,##0\ _z_ł_-;_-* &quot;- &quot;_z_ł_-;_-@_-"/>
    <numFmt numFmtId="177" formatCode="&quot;Nota &quot;#\a;;;&quot;Nota &quot;@\a"/>
    <numFmt numFmtId="178" formatCode="&quot;Nota &quot;#\b;;;&quot;Nota &quot;@\b"/>
    <numFmt numFmtId="179" formatCode=";;;&quot;Nota &quot;@"/>
    <numFmt numFmtId="180" formatCode="&quot;Nota &quot;#\c;;;&quot;Nota &quot;@\c"/>
    <numFmt numFmtId="181" formatCode="\ "/>
    <numFmt numFmtId="182" formatCode="mmm/yyyy"/>
    <numFmt numFmtId="183" formatCode="_(* #,##0.00_);_(* \(#,##0.00\);_(* &quot;-&quot;??_);_(@_)"/>
    <numFmt numFmtId="184" formatCode="\N\o\t\a\ #;;;\N\o\t\a\ @"/>
    <numFmt numFmtId="185" formatCode="_-* #,##0.00\ _-;_-* \–#,##0.00\ _-;_-* &quot;–&quot;??\ _-;_-@_-"/>
    <numFmt numFmtId="186" formatCode="#,##0.0000"/>
    <numFmt numFmtId="187" formatCode="&quot;Tak&quot;;&quot;Tak&quot;;&quot;Nie&quot;"/>
    <numFmt numFmtId="188" formatCode="&quot;Prawda&quot;;&quot;Prawda&quot;;&quot;Fałsz&quot;"/>
    <numFmt numFmtId="189" formatCode="&quot;Włączone&quot;;&quot;Włączone&quot;;&quot;Wyłączone&quot;"/>
    <numFmt numFmtId="190" formatCode="[$€-2]\ #,##0.00_);[Red]\([$€-2]\ #,##0.00\)"/>
  </numFmts>
  <fonts count="59">
    <font>
      <sz val="10"/>
      <name val="Arial CE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color indexed="10"/>
      <name val="Arial CE"/>
      <family val="2"/>
    </font>
    <font>
      <sz val="10"/>
      <name val="Times New Roman CE"/>
      <family val="1"/>
    </font>
    <font>
      <b/>
      <i/>
      <sz val="12"/>
      <name val="Times New Roman"/>
      <family val="1"/>
    </font>
    <font>
      <b/>
      <sz val="10"/>
      <name val="Arial CE"/>
      <family val="0"/>
    </font>
    <font>
      <sz val="14"/>
      <name val="Arial CE"/>
      <family val="0"/>
    </font>
    <font>
      <sz val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0" fillId="29" borderId="0" applyNumberFormat="0" applyBorder="0" applyAlignment="0">
      <protection hidden="1"/>
    </xf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30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2" borderId="9" applyNumberFormat="0" applyFont="0" applyAlignment="0" applyProtection="0"/>
    <xf numFmtId="169" fontId="0" fillId="0" borderId="0" applyFill="0" applyBorder="0" applyAlignment="0" applyProtection="0"/>
    <xf numFmtId="42" fontId="1" fillId="0" borderId="0" applyFill="0" applyBorder="0" applyAlignment="0" applyProtection="0"/>
    <xf numFmtId="0" fontId="57" fillId="3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/>
      <protection locked="0"/>
    </xf>
    <xf numFmtId="167" fontId="0" fillId="0" borderId="0" xfId="0" applyNumberFormat="1" applyFill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34" borderId="0" xfId="0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0" fontId="0" fillId="38" borderId="0" xfId="0" applyFill="1" applyAlignment="1" applyProtection="1">
      <alignment/>
      <protection locked="0"/>
    </xf>
    <xf numFmtId="0" fontId="0" fillId="39" borderId="0" xfId="0" applyFill="1" applyAlignment="1" applyProtection="1">
      <alignment/>
      <protection locked="0"/>
    </xf>
    <xf numFmtId="0" fontId="7" fillId="40" borderId="0" xfId="0" applyFont="1" applyFill="1" applyAlignment="1" applyProtection="1">
      <alignment/>
      <protection locked="0"/>
    </xf>
    <xf numFmtId="0" fontId="0" fillId="41" borderId="0" xfId="0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81" fontId="8" fillId="0" borderId="0" xfId="0" applyNumberFormat="1" applyFont="1" applyFill="1" applyAlignment="1" applyProtection="1">
      <alignment wrapText="1"/>
      <protection locked="0"/>
    </xf>
    <xf numFmtId="181" fontId="8" fillId="0" borderId="0" xfId="0" applyNumberFormat="1" applyFont="1" applyFill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172" fontId="0" fillId="0" borderId="0" xfId="0" applyNumberFormat="1" applyFill="1" applyBorder="1" applyAlignment="1" applyProtection="1">
      <alignment horizontal="left" vertical="top"/>
      <protection locked="0"/>
    </xf>
    <xf numFmtId="177" fontId="0" fillId="0" borderId="0" xfId="0" applyNumberFormat="1" applyFill="1" applyBorder="1" applyAlignment="1" applyProtection="1">
      <alignment horizontal="left" vertical="top"/>
      <protection locked="0"/>
    </xf>
    <xf numFmtId="178" fontId="0" fillId="0" borderId="0" xfId="0" applyNumberFormat="1" applyFill="1" applyBorder="1" applyAlignment="1" applyProtection="1">
      <alignment horizontal="left" vertical="top"/>
      <protection locked="0"/>
    </xf>
    <xf numFmtId="180" fontId="0" fillId="0" borderId="0" xfId="0" applyNumberFormat="1" applyFill="1" applyBorder="1" applyAlignment="1" applyProtection="1">
      <alignment horizontal="left" vertical="top"/>
      <protection locked="0"/>
    </xf>
    <xf numFmtId="164" fontId="0" fillId="0" borderId="0" xfId="0" applyNumberFormat="1" applyFill="1" applyAlignment="1" applyProtection="1">
      <alignment/>
      <protection locked="0"/>
    </xf>
    <xf numFmtId="177" fontId="0" fillId="0" borderId="0" xfId="0" applyNumberFormat="1" applyFill="1" applyAlignment="1" applyProtection="1">
      <alignment horizontal="left"/>
      <protection locked="0"/>
    </xf>
    <xf numFmtId="178" fontId="0" fillId="0" borderId="0" xfId="0" applyNumberFormat="1" applyFill="1" applyAlignment="1" applyProtection="1">
      <alignment horizontal="left"/>
      <protection locked="0"/>
    </xf>
    <xf numFmtId="183" fontId="3" fillId="0" borderId="10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/>
      <protection hidden="1"/>
    </xf>
    <xf numFmtId="43" fontId="6" fillId="0" borderId="0" xfId="0" applyNumberFormat="1" applyFont="1" applyFill="1" applyAlignment="1" applyProtection="1">
      <alignment horizontal="right"/>
      <protection hidden="1"/>
    </xf>
    <xf numFmtId="0" fontId="3" fillId="0" borderId="0" xfId="0" applyFont="1" applyFill="1" applyAlignment="1" applyProtection="1">
      <alignment horizontal="left"/>
      <protection hidden="1"/>
    </xf>
    <xf numFmtId="14" fontId="3" fillId="0" borderId="0" xfId="0" applyNumberFormat="1" applyFont="1" applyFill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10" xfId="0" applyFont="1" applyFill="1" applyBorder="1" applyAlignment="1" applyProtection="1">
      <alignment/>
      <protection hidden="1"/>
    </xf>
    <xf numFmtId="14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183" fontId="3" fillId="42" borderId="10" xfId="0" applyNumberFormat="1" applyFont="1" applyFill="1" applyBorder="1" applyAlignment="1" applyProtection="1">
      <alignment horizontal="center" vertical="center"/>
      <protection hidden="1" locked="0"/>
    </xf>
    <xf numFmtId="183" fontId="4" fillId="42" borderId="10" xfId="0" applyNumberFormat="1" applyFont="1" applyFill="1" applyBorder="1" applyAlignment="1" applyProtection="1">
      <alignment horizontal="center" vertical="center"/>
      <protection hidden="1" locked="0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3" fontId="4" fillId="0" borderId="0" xfId="0" applyNumberFormat="1" applyFont="1" applyFill="1" applyAlignment="1" applyProtection="1">
      <alignment vertical="center"/>
      <protection hidden="1"/>
    </xf>
    <xf numFmtId="183" fontId="2" fillId="0" borderId="0" xfId="0" applyNumberFormat="1" applyFont="1" applyFill="1" applyAlignment="1" applyProtection="1">
      <alignment vertical="center"/>
      <protection hidden="1"/>
    </xf>
    <xf numFmtId="183" fontId="4" fillId="0" borderId="10" xfId="0" applyNumberFormat="1" applyFont="1" applyFill="1" applyBorder="1" applyAlignment="1" applyProtection="1">
      <alignment horizontal="left" vertical="center" wrapText="1" indent="2"/>
      <protection hidden="1"/>
    </xf>
    <xf numFmtId="183" fontId="4" fillId="0" borderId="10" xfId="0" applyNumberFormat="1" applyFont="1" applyFill="1" applyBorder="1" applyAlignment="1" applyProtection="1">
      <alignment horizontal="center" vertical="center"/>
      <protection hidden="1"/>
    </xf>
    <xf numFmtId="183" fontId="4" fillId="0" borderId="0" xfId="0" applyNumberFormat="1" applyFont="1" applyFill="1" applyAlignment="1" applyProtection="1">
      <alignment/>
      <protection hidden="1"/>
    </xf>
    <xf numFmtId="183" fontId="2" fillId="0" borderId="0" xfId="0" applyNumberFormat="1" applyFont="1" applyFill="1" applyAlignment="1" applyProtection="1">
      <alignment/>
      <protection hidden="1"/>
    </xf>
    <xf numFmtId="183" fontId="4" fillId="0" borderId="10" xfId="0" applyNumberFormat="1" applyFont="1" applyFill="1" applyBorder="1" applyAlignment="1" applyProtection="1">
      <alignment horizontal="left" vertical="center" wrapText="1" indent="4"/>
      <protection hidden="1"/>
    </xf>
    <xf numFmtId="183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83" fontId="3" fillId="0" borderId="10" xfId="0" applyNumberFormat="1" applyFont="1" applyFill="1" applyBorder="1" applyAlignment="1" applyProtection="1">
      <alignment vertical="center"/>
      <protection hidden="1"/>
    </xf>
    <xf numFmtId="183" fontId="4" fillId="0" borderId="10" xfId="0" applyNumberFormat="1" applyFont="1" applyFill="1" applyBorder="1" applyAlignment="1" applyProtection="1">
      <alignment vertical="center" wrapText="1"/>
      <protection hidden="1"/>
    </xf>
    <xf numFmtId="183" fontId="4" fillId="0" borderId="10" xfId="0" applyNumberFormat="1" applyFont="1" applyFill="1" applyBorder="1" applyAlignment="1" applyProtection="1">
      <alignment vertical="center"/>
      <protection hidden="1"/>
    </xf>
    <xf numFmtId="183" fontId="4" fillId="42" borderId="10" xfId="0" applyNumberFormat="1" applyFont="1" applyFill="1" applyBorder="1" applyAlignment="1" applyProtection="1">
      <alignment vertical="center"/>
      <protection hidden="1"/>
    </xf>
    <xf numFmtId="183" fontId="4" fillId="42" borderId="10" xfId="0" applyNumberFormat="1" applyFont="1" applyFill="1" applyBorder="1" applyAlignment="1" applyProtection="1">
      <alignment horizontal="center" vertical="center"/>
      <protection hidden="1"/>
    </xf>
    <xf numFmtId="183" fontId="4" fillId="0" borderId="0" xfId="0" applyNumberFormat="1" applyFont="1" applyFill="1" applyBorder="1" applyAlignment="1" applyProtection="1">
      <alignment/>
      <protection hidden="1"/>
    </xf>
    <xf numFmtId="183" fontId="4" fillId="0" borderId="0" xfId="0" applyNumberFormat="1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 wrapText="1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183" fontId="3" fillId="42" borderId="10" xfId="0" applyNumberFormat="1" applyFont="1" applyFill="1" applyBorder="1" applyAlignment="1" applyProtection="1">
      <alignment vertical="center"/>
      <protection hidden="1" locked="0"/>
    </xf>
    <xf numFmtId="183" fontId="4" fillId="42" borderId="10" xfId="0" applyNumberFormat="1" applyFont="1" applyFill="1" applyBorder="1" applyAlignment="1" applyProtection="1">
      <alignment vertical="center"/>
      <protection hidden="1" locked="0"/>
    </xf>
    <xf numFmtId="183" fontId="3" fillId="42" borderId="10" xfId="0" applyNumberFormat="1" applyFont="1" applyFill="1" applyBorder="1" applyAlignment="1" applyProtection="1">
      <alignment vertical="center"/>
      <protection hidden="1"/>
    </xf>
    <xf numFmtId="183" fontId="4" fillId="0" borderId="0" xfId="0" applyNumberFormat="1" applyFont="1" applyFill="1" applyBorder="1" applyAlignment="1" applyProtection="1">
      <alignment vertical="center"/>
      <protection hidden="1"/>
    </xf>
    <xf numFmtId="183" fontId="4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/>
      <protection hidden="1"/>
    </xf>
    <xf numFmtId="183" fontId="9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43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0" borderId="10" xfId="0" applyBorder="1" applyAlignment="1">
      <alignment horizontal="center"/>
    </xf>
    <xf numFmtId="0" fontId="10" fillId="0" borderId="10" xfId="0" applyFont="1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 vertical="top"/>
    </xf>
    <xf numFmtId="0" fontId="13" fillId="0" borderId="0" xfId="0" applyFont="1" applyFill="1" applyAlignment="1" applyProtection="1">
      <alignment vertical="center"/>
      <protection hidden="1"/>
    </xf>
    <xf numFmtId="0" fontId="14" fillId="0" borderId="0" xfId="0" applyFont="1" applyAlignment="1">
      <alignment/>
    </xf>
    <xf numFmtId="0" fontId="13" fillId="0" borderId="0" xfId="0" applyFont="1" applyFill="1" applyAlignment="1" applyProtection="1">
      <alignment horizontal="right" vertical="center"/>
      <protection hidden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11" xfId="0" applyFont="1" applyFill="1" applyBorder="1" applyAlignment="1" applyProtection="1">
      <alignment vertical="center"/>
      <protection hidden="1"/>
    </xf>
    <xf numFmtId="0" fontId="13" fillId="0" borderId="11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6" fillId="0" borderId="11" xfId="0" applyFont="1" applyFill="1" applyBorder="1" applyAlignment="1" applyProtection="1">
      <alignment vertical="center"/>
      <protection hidden="1"/>
    </xf>
    <xf numFmtId="4" fontId="16" fillId="0" borderId="11" xfId="0" applyNumberFormat="1" applyFont="1" applyFill="1" applyBorder="1" applyAlignment="1" applyProtection="1">
      <alignment horizontal="right"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4" fontId="13" fillId="0" borderId="11" xfId="0" applyNumberFormat="1" applyFont="1" applyFill="1" applyBorder="1" applyAlignment="1" applyProtection="1">
      <alignment horizontal="right" vertical="center"/>
      <protection hidden="1"/>
    </xf>
    <xf numFmtId="4" fontId="13" fillId="0" borderId="0" xfId="0" applyNumberFormat="1" applyFont="1" applyFill="1" applyAlignment="1" applyProtection="1">
      <alignment horizontal="right" vertical="center"/>
      <protection hidden="1"/>
    </xf>
    <xf numFmtId="49" fontId="13" fillId="0" borderId="11" xfId="0" applyNumberFormat="1" applyFont="1" applyFill="1" applyBorder="1" applyAlignment="1" applyProtection="1">
      <alignment vertical="center"/>
      <protection hidden="1"/>
    </xf>
    <xf numFmtId="4" fontId="13" fillId="0" borderId="0" xfId="0" applyNumberFormat="1" applyFont="1" applyFill="1" applyAlignment="1" applyProtection="1">
      <alignment vertical="center"/>
      <protection hidden="1"/>
    </xf>
    <xf numFmtId="4" fontId="13" fillId="0" borderId="11" xfId="0" applyNumberFormat="1" applyFont="1" applyFill="1" applyBorder="1" applyAlignment="1" applyProtection="1">
      <alignment vertical="center"/>
      <protection hidden="1"/>
    </xf>
    <xf numFmtId="4" fontId="16" fillId="0" borderId="11" xfId="0" applyNumberFormat="1" applyFont="1" applyFill="1" applyBorder="1" applyAlignment="1" applyProtection="1">
      <alignment vertical="center"/>
      <protection hidden="1"/>
    </xf>
    <xf numFmtId="4" fontId="0" fillId="0" borderId="11" xfId="0" applyNumberFormat="1" applyBorder="1" applyAlignment="1">
      <alignment/>
    </xf>
    <xf numFmtId="0" fontId="4" fillId="0" borderId="12" xfId="0" applyFont="1" applyBorder="1" applyAlignment="1">
      <alignment wrapText="1"/>
    </xf>
    <xf numFmtId="0" fontId="0" fillId="0" borderId="0" xfId="0" applyAlignment="1">
      <alignment/>
    </xf>
    <xf numFmtId="4" fontId="16" fillId="0" borderId="0" xfId="0" applyNumberFormat="1" applyFont="1" applyFill="1" applyAlignment="1" applyProtection="1">
      <alignment vertical="center"/>
      <protection hidden="1"/>
    </xf>
    <xf numFmtId="43" fontId="4" fillId="0" borderId="0" xfId="0" applyNumberFormat="1" applyFont="1" applyFill="1" applyAlignment="1" applyProtection="1">
      <alignment/>
      <protection hidden="1"/>
    </xf>
    <xf numFmtId="0" fontId="58" fillId="0" borderId="0" xfId="0" applyFont="1" applyFill="1" applyAlignment="1" applyProtection="1">
      <alignment/>
      <protection hidden="1"/>
    </xf>
    <xf numFmtId="4" fontId="58" fillId="0" borderId="0" xfId="0" applyNumberFormat="1" applyFont="1" applyFill="1" applyAlignment="1" applyProtection="1">
      <alignment vertical="center"/>
      <protection hidden="1"/>
    </xf>
    <xf numFmtId="4" fontId="4" fillId="0" borderId="0" xfId="0" applyNumberFormat="1" applyFont="1" applyFill="1" applyAlignment="1" applyProtection="1">
      <alignment vertical="center"/>
      <protection hidden="1"/>
    </xf>
    <xf numFmtId="4" fontId="4" fillId="0" borderId="11" xfId="0" applyNumberFormat="1" applyFont="1" applyFill="1" applyBorder="1" applyAlignment="1" applyProtection="1">
      <alignment horizontal="right" vertical="center"/>
      <protection hidden="1"/>
    </xf>
    <xf numFmtId="0" fontId="4" fillId="0" borderId="11" xfId="0" applyFont="1" applyBorder="1" applyAlignment="1" quotePrefix="1">
      <alignment wrapText="1"/>
    </xf>
    <xf numFmtId="0" fontId="16" fillId="0" borderId="12" xfId="0" applyFont="1" applyFill="1" applyBorder="1" applyAlignment="1" applyProtection="1">
      <alignment vertical="center"/>
      <protection hidden="1"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 quotePrefix="1">
      <alignment wrapText="1"/>
    </xf>
    <xf numFmtId="0" fontId="0" fillId="0" borderId="0" xfId="0" applyFill="1" applyBorder="1" applyAlignment="1" applyProtection="1">
      <alignment horizontal="center"/>
      <protection locked="0"/>
    </xf>
    <xf numFmtId="183" fontId="4" fillId="42" borderId="13" xfId="0" applyNumberFormat="1" applyFont="1" applyFill="1" applyBorder="1" applyAlignment="1" applyProtection="1">
      <alignment horizontal="left" vertical="top" wrapText="1"/>
      <protection hidden="1"/>
    </xf>
    <xf numFmtId="183" fontId="4" fillId="42" borderId="14" xfId="0" applyNumberFormat="1" applyFont="1" applyFill="1" applyBorder="1" applyAlignment="1" applyProtection="1">
      <alignment horizontal="left" vertical="top" wrapText="1"/>
      <protection hidden="1"/>
    </xf>
    <xf numFmtId="183" fontId="4" fillId="42" borderId="15" xfId="0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FormBk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boguslawa_n\Moje%20dokumenty\BIATEL%20Administracja\BILANS\Sprawozdanie%20finansowe%20za%202008%20rok\sprawozdanie%20finansowe%202008\BILANS%202008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kcja obslugi"/>
      <sheetName val="II.BIL"/>
      <sheetName val="III.RACH.KALK"/>
      <sheetName val="III.RACH.POR"/>
      <sheetName val="V.PRZEPŁYWY Mp"/>
      <sheetName val="V.PRZEPŁYWY m.bezp"/>
      <sheetName val="IV.Zmiany kapitałów"/>
      <sheetName val="1"/>
      <sheetName val="2"/>
      <sheetName val="3,4"/>
      <sheetName val="5"/>
      <sheetName val="6,7"/>
      <sheetName val="8"/>
      <sheetName val="9"/>
      <sheetName val="10"/>
      <sheetName val="11"/>
      <sheetName val="12"/>
      <sheetName val="13"/>
      <sheetName val="Opcje"/>
      <sheetName val="Arkusz1"/>
      <sheetName val="instrukcja_obslugi"/>
      <sheetName val="II_BIL"/>
      <sheetName val="III_RACH_KALK"/>
      <sheetName val="III_RACH_POR"/>
      <sheetName val="V_PRZEPŁYWY_Mp"/>
      <sheetName val="V_PRZEPŁYWY_m_bezp"/>
      <sheetName val="IV_Zmiany_kapitałów"/>
    </sheetNames>
    <sheetDataSet>
      <sheetData sheetId="1">
        <row r="13">
          <cell r="B13">
            <v>33397840.8</v>
          </cell>
          <cell r="C13">
            <v>32835051.99</v>
          </cell>
        </row>
        <row r="15">
          <cell r="B15">
            <v>4180312.45</v>
          </cell>
          <cell r="C15">
            <v>4459000</v>
          </cell>
        </row>
        <row r="16">
          <cell r="B16">
            <v>27675894.19</v>
          </cell>
          <cell r="C16">
            <v>28285999.99</v>
          </cell>
        </row>
        <row r="17">
          <cell r="B17">
            <v>617454.9</v>
          </cell>
          <cell r="C17">
            <v>22352</v>
          </cell>
        </row>
        <row r="18">
          <cell r="B18">
            <v>18536.75</v>
          </cell>
          <cell r="C18">
            <v>35500</v>
          </cell>
        </row>
        <row r="19">
          <cell r="C19">
            <v>29500</v>
          </cell>
        </row>
        <row r="20">
          <cell r="B20">
            <v>905642.51</v>
          </cell>
          <cell r="C20">
            <v>2700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G9" sqref="G9"/>
    </sheetView>
  </sheetViews>
  <sheetFormatPr defaultColWidth="9.00390625" defaultRowHeight="12.75"/>
  <cols>
    <col min="1" max="1" width="9.125" style="4" customWidth="1"/>
    <col min="2" max="2" width="10.125" style="4" customWidth="1"/>
    <col min="3" max="3" width="17.625" style="4" customWidth="1"/>
    <col min="4" max="4" width="12.875" style="4" customWidth="1"/>
    <col min="5" max="5" width="18.25390625" style="4" customWidth="1"/>
    <col min="6" max="6" width="17.625" style="4" customWidth="1"/>
    <col min="7" max="9" width="9.25390625" style="4" customWidth="1"/>
    <col min="10" max="11" width="9.125" style="4" customWidth="1"/>
    <col min="12" max="12" width="9.25390625" style="4" customWidth="1"/>
    <col min="13" max="20" width="9.125" style="4" customWidth="1"/>
    <col min="21" max="21" width="9.25390625" style="4" customWidth="1"/>
    <col min="22" max="22" width="9.125" style="4" customWidth="1"/>
    <col min="23" max="23" width="9.25390625" style="4" customWidth="1"/>
    <col min="24" max="50" width="9.125" style="4" customWidth="1"/>
    <col min="51" max="51" width="41.75390625" style="4" customWidth="1"/>
    <col min="52" max="52" width="3.25390625" style="4" customWidth="1"/>
    <col min="53" max="53" width="4.375" style="4" customWidth="1"/>
    <col min="54" max="55" width="4.25390625" style="4" customWidth="1"/>
    <col min="56" max="56" width="4.375" style="4" customWidth="1"/>
    <col min="57" max="63" width="4.25390625" style="4" customWidth="1"/>
    <col min="64" max="16384" width="9.125" style="4" customWidth="1"/>
  </cols>
  <sheetData>
    <row r="1" spans="5:17" ht="16.5" customHeight="1">
      <c r="E1" s="5"/>
      <c r="F1" s="6"/>
      <c r="Q1" s="4" t="s">
        <v>103</v>
      </c>
    </row>
    <row r="2" spans="29:34" ht="12.75">
      <c r="AC2" s="110"/>
      <c r="AD2" s="110"/>
      <c r="AE2" s="110"/>
      <c r="AF2" s="110"/>
      <c r="AG2" s="110"/>
      <c r="AH2" s="110"/>
    </row>
    <row r="3" spans="2:15" ht="12.75">
      <c r="B3" s="7"/>
      <c r="C3" s="7"/>
      <c r="N3" s="8"/>
      <c r="O3" s="9"/>
    </row>
    <row r="4" spans="2:15" ht="12.75">
      <c r="B4" s="7"/>
      <c r="C4" s="7"/>
      <c r="N4" s="10"/>
      <c r="O4" s="11"/>
    </row>
    <row r="5" spans="14:15" ht="12.75">
      <c r="N5" s="12"/>
      <c r="O5" s="13"/>
    </row>
    <row r="6" spans="14:15" ht="12.75">
      <c r="N6" s="14"/>
      <c r="O6" s="15"/>
    </row>
    <row r="8" spans="2:3" ht="12.75">
      <c r="B8" s="16"/>
      <c r="C8" s="16"/>
    </row>
    <row r="9" spans="2:3" ht="12.75">
      <c r="B9" s="16"/>
      <c r="C9" s="16"/>
    </row>
    <row r="10" spans="2:3" ht="12.75">
      <c r="B10" s="17"/>
      <c r="C10" s="17"/>
    </row>
    <row r="14" spans="1:13" ht="12.75">
      <c r="A14" s="18"/>
      <c r="B14" s="19"/>
      <c r="C14" s="19"/>
      <c r="D14" s="20"/>
      <c r="M14" s="21"/>
    </row>
    <row r="15" spans="1:13" ht="12.75">
      <c r="A15" s="18"/>
      <c r="B15" s="19"/>
      <c r="C15" s="19"/>
      <c r="M15" s="21"/>
    </row>
    <row r="16" spans="1:13" ht="12.75">
      <c r="A16" s="18"/>
      <c r="B16" s="19"/>
      <c r="C16" s="19"/>
      <c r="M16" s="21"/>
    </row>
    <row r="17" spans="1:13" ht="12.75">
      <c r="A17" s="18"/>
      <c r="B17" s="19"/>
      <c r="C17" s="19"/>
      <c r="M17" s="21"/>
    </row>
    <row r="18" spans="1:13" ht="12.75">
      <c r="A18" s="18"/>
      <c r="B18" s="19"/>
      <c r="C18" s="19"/>
      <c r="M18" s="21"/>
    </row>
    <row r="19" spans="1:13" ht="12.75">
      <c r="A19" s="18"/>
      <c r="B19" s="19"/>
      <c r="C19" s="19"/>
      <c r="M19" s="21"/>
    </row>
    <row r="20" spans="1:13" ht="12.75">
      <c r="A20" s="18"/>
      <c r="B20" s="19"/>
      <c r="C20" s="19"/>
      <c r="M20" s="22"/>
    </row>
    <row r="21" spans="1:13" ht="12.75">
      <c r="A21" s="18"/>
      <c r="B21" s="19"/>
      <c r="C21" s="19"/>
      <c r="M21" s="23"/>
    </row>
    <row r="22" spans="1:13" ht="12.75">
      <c r="A22" s="18"/>
      <c r="B22" s="19"/>
      <c r="C22" s="19"/>
      <c r="M22" s="24"/>
    </row>
    <row r="23" spans="1:13" ht="12.75">
      <c r="A23" s="18"/>
      <c r="B23" s="19"/>
      <c r="C23" s="19"/>
      <c r="M23" s="21"/>
    </row>
    <row r="24" spans="1:13" ht="12.75">
      <c r="A24" s="18"/>
      <c r="B24" s="19"/>
      <c r="C24" s="19"/>
      <c r="M24" s="21"/>
    </row>
    <row r="25" spans="1:13" ht="12.75">
      <c r="A25" s="18"/>
      <c r="B25" s="19"/>
      <c r="C25" s="19"/>
      <c r="M25" s="21"/>
    </row>
    <row r="26" spans="1:31" ht="12.75">
      <c r="A26" s="18"/>
      <c r="B26" s="19"/>
      <c r="C26" s="19"/>
      <c r="M26" s="21"/>
      <c r="AE26" s="25"/>
    </row>
    <row r="27" spans="1:13" ht="12.75">
      <c r="A27" s="18"/>
      <c r="B27" s="19"/>
      <c r="C27" s="19"/>
      <c r="M27" s="21"/>
    </row>
    <row r="28" spans="1:13" ht="12.75">
      <c r="A28" s="18"/>
      <c r="B28" s="19"/>
      <c r="C28" s="19"/>
      <c r="M28" s="21"/>
    </row>
    <row r="29" spans="1:13" ht="12.75">
      <c r="A29" s="18"/>
      <c r="B29" s="19"/>
      <c r="C29" s="19"/>
      <c r="M29" s="21"/>
    </row>
    <row r="30" spans="1:13" ht="12.75">
      <c r="A30" s="18"/>
      <c r="B30" s="19"/>
      <c r="C30" s="19"/>
      <c r="M30" s="21"/>
    </row>
    <row r="31" spans="1:13" ht="12.75">
      <c r="A31" s="18"/>
      <c r="B31" s="19"/>
      <c r="C31" s="19"/>
      <c r="M31" s="26"/>
    </row>
    <row r="32" spans="1:13" ht="12.75">
      <c r="A32" s="18"/>
      <c r="B32" s="19"/>
      <c r="C32" s="19"/>
      <c r="M32" s="27"/>
    </row>
    <row r="33" spans="1:13" ht="12.75">
      <c r="A33" s="18"/>
      <c r="B33" s="19"/>
      <c r="C33" s="19"/>
      <c r="M33" s="21"/>
    </row>
    <row r="34" spans="1:13" ht="12.75">
      <c r="A34" s="18"/>
      <c r="B34" s="19"/>
      <c r="C34" s="19"/>
      <c r="M34" s="21"/>
    </row>
    <row r="35" spans="1:13" ht="12.75">
      <c r="A35" s="18"/>
      <c r="B35" s="19"/>
      <c r="C35" s="19"/>
      <c r="M35" s="21"/>
    </row>
    <row r="36" spans="1:13" ht="12.75">
      <c r="A36" s="18"/>
      <c r="B36" s="19"/>
      <c r="C36" s="19"/>
      <c r="M36" s="21"/>
    </row>
    <row r="37" spans="1:13" ht="12.75">
      <c r="A37" s="18"/>
      <c r="B37" s="19"/>
      <c r="C37" s="19"/>
      <c r="M37" s="21"/>
    </row>
    <row r="38" spans="1:13" ht="12.75">
      <c r="A38" s="18"/>
      <c r="B38" s="19"/>
      <c r="C38" s="19"/>
      <c r="M38" s="21"/>
    </row>
    <row r="39" spans="1:13" ht="12.75">
      <c r="A39" s="18"/>
      <c r="B39" s="19"/>
      <c r="C39" s="19"/>
      <c r="M39" s="21"/>
    </row>
    <row r="40" spans="1:13" ht="12.75">
      <c r="A40" s="18"/>
      <c r="B40" s="19"/>
      <c r="C40" s="19"/>
      <c r="M40" s="21"/>
    </row>
    <row r="41" spans="1:13" ht="12.75">
      <c r="A41" s="18"/>
      <c r="B41" s="19"/>
      <c r="C41" s="19"/>
      <c r="M41" s="21"/>
    </row>
    <row r="42" spans="1:13" ht="12.75">
      <c r="A42" s="18"/>
      <c r="B42" s="19"/>
      <c r="C42" s="19"/>
      <c r="M42" s="21"/>
    </row>
    <row r="43" spans="1:13" ht="12.75">
      <c r="A43" s="18"/>
      <c r="B43" s="19"/>
      <c r="C43" s="19"/>
      <c r="M43" s="21"/>
    </row>
    <row r="44" spans="1:13" ht="12.75">
      <c r="A44" s="18"/>
      <c r="B44" s="19"/>
      <c r="C44" s="19"/>
      <c r="M44" s="21"/>
    </row>
    <row r="45" spans="1:13" ht="12.75">
      <c r="A45" s="18"/>
      <c r="B45" s="19"/>
      <c r="C45" s="19"/>
      <c r="M45" s="21"/>
    </row>
    <row r="46" spans="1:13" ht="12.75">
      <c r="A46" s="18"/>
      <c r="B46" s="19"/>
      <c r="C46" s="19"/>
      <c r="M46" s="21"/>
    </row>
    <row r="47" spans="1:13" ht="12.75">
      <c r="A47" s="18"/>
      <c r="B47" s="19"/>
      <c r="C47" s="19"/>
      <c r="M47" s="21"/>
    </row>
    <row r="48" spans="1:13" ht="12.75">
      <c r="A48" s="18"/>
      <c r="B48" s="19"/>
      <c r="C48" s="19"/>
      <c r="M48" s="21"/>
    </row>
    <row r="49" spans="1:13" ht="12.75">
      <c r="A49" s="18"/>
      <c r="B49" s="19"/>
      <c r="C49" s="19"/>
      <c r="M49" s="21"/>
    </row>
    <row r="50" spans="1:13" ht="12.75">
      <c r="A50" s="18"/>
      <c r="B50" s="19"/>
      <c r="C50" s="19"/>
      <c r="M50" s="21"/>
    </row>
    <row r="51" spans="1:13" ht="12.75">
      <c r="A51" s="18"/>
      <c r="B51" s="19"/>
      <c r="C51" s="19"/>
      <c r="M51" s="21"/>
    </row>
    <row r="52" spans="1:13" ht="12.75">
      <c r="A52" s="18"/>
      <c r="B52" s="19"/>
      <c r="C52" s="19"/>
      <c r="M52" s="21"/>
    </row>
    <row r="53" spans="1:13" ht="12.75">
      <c r="A53" s="18"/>
      <c r="B53" s="19"/>
      <c r="C53" s="19"/>
      <c r="M53" s="21"/>
    </row>
    <row r="54" spans="1:13" ht="12.75">
      <c r="A54" s="18"/>
      <c r="B54" s="19"/>
      <c r="C54" s="19"/>
      <c r="M54" s="21"/>
    </row>
  </sheetData>
  <sheetProtection/>
  <mergeCells count="1">
    <mergeCell ref="AC2:AH2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zoomScalePageLayoutView="0" workbookViewId="0" topLeftCell="A16">
      <selection activeCell="Q30" sqref="Q30"/>
    </sheetView>
  </sheetViews>
  <sheetFormatPr defaultColWidth="9.00390625" defaultRowHeight="12.75"/>
  <cols>
    <col min="1" max="1" width="3.75390625" style="29" customWidth="1"/>
    <col min="2" max="2" width="51.00390625" style="29" customWidth="1"/>
    <col min="3" max="10" width="18.125" style="29" customWidth="1"/>
    <col min="11" max="11" width="3.75390625" style="29" customWidth="1"/>
    <col min="12" max="16384" width="9.125" style="29" customWidth="1"/>
  </cols>
  <sheetData>
    <row r="1" ht="15.75">
      <c r="B1" s="1"/>
    </row>
    <row r="2" spans="2:3" ht="15.75">
      <c r="B2" s="114" t="s">
        <v>84</v>
      </c>
      <c r="C2" s="114"/>
    </row>
    <row r="3" spans="1:3" ht="15.75">
      <c r="A3" s="55"/>
      <c r="B3" s="114" t="s">
        <v>97</v>
      </c>
      <c r="C3" s="114"/>
    </row>
    <row r="4" spans="1:10" ht="18.75">
      <c r="A4" s="55"/>
      <c r="B4" s="99" t="s">
        <v>85</v>
      </c>
      <c r="C4" s="99"/>
      <c r="J4" s="30"/>
    </row>
    <row r="5" spans="1:10" ht="18.75">
      <c r="A5" s="55"/>
      <c r="B5" s="1"/>
      <c r="J5" s="30"/>
    </row>
    <row r="6" spans="2:4" ht="15.75">
      <c r="B6" s="56" t="s">
        <v>47</v>
      </c>
      <c r="D6" s="32" t="s">
        <v>104</v>
      </c>
    </row>
    <row r="7" ht="15.75">
      <c r="B7" s="57"/>
    </row>
    <row r="8" spans="1:10" ht="78.75">
      <c r="A8" s="58"/>
      <c r="B8" s="59"/>
      <c r="C8" s="35" t="s">
        <v>30</v>
      </c>
      <c r="D8" s="35" t="s">
        <v>31</v>
      </c>
      <c r="E8" s="35" t="s">
        <v>32</v>
      </c>
      <c r="F8" s="35" t="s">
        <v>33</v>
      </c>
      <c r="G8" s="35" t="s">
        <v>34</v>
      </c>
      <c r="H8" s="35" t="s">
        <v>35</v>
      </c>
      <c r="I8" s="35" t="s">
        <v>36</v>
      </c>
      <c r="J8" s="35" t="s">
        <v>6</v>
      </c>
    </row>
    <row r="9" spans="2:11" s="58" customFormat="1" ht="18" customHeight="1">
      <c r="B9" s="28" t="s">
        <v>7</v>
      </c>
      <c r="C9" s="60">
        <v>0</v>
      </c>
      <c r="D9" s="60">
        <v>0</v>
      </c>
      <c r="E9" s="60">
        <v>8847.68</v>
      </c>
      <c r="F9" s="60">
        <v>126064.5</v>
      </c>
      <c r="G9" s="60">
        <v>2434.47</v>
      </c>
      <c r="H9" s="60"/>
      <c r="I9" s="60"/>
      <c r="J9" s="47">
        <f>SUM(C9:I9)</f>
        <v>137346.65</v>
      </c>
      <c r="K9" s="39"/>
    </row>
    <row r="10" spans="2:11" s="58" customFormat="1" ht="18" customHeight="1">
      <c r="B10" s="48" t="s">
        <v>8</v>
      </c>
      <c r="C10" s="49">
        <f aca="true" t="shared" si="0" ref="C10:I10">C11+C12+C13</f>
        <v>0</v>
      </c>
      <c r="D10" s="49">
        <f t="shared" si="0"/>
        <v>0</v>
      </c>
      <c r="E10" s="49">
        <f t="shared" si="0"/>
        <v>2999</v>
      </c>
      <c r="F10" s="49">
        <f t="shared" si="0"/>
        <v>0</v>
      </c>
      <c r="G10" s="49">
        <f t="shared" si="0"/>
        <v>2245.15</v>
      </c>
      <c r="H10" s="49">
        <f t="shared" si="0"/>
        <v>0</v>
      </c>
      <c r="I10" s="49">
        <f t="shared" si="0"/>
        <v>0</v>
      </c>
      <c r="J10" s="49">
        <f aca="true" t="shared" si="1" ref="J10:J34">SUM(C10:I10)</f>
        <v>5244.15</v>
      </c>
      <c r="K10" s="39"/>
    </row>
    <row r="11" spans="1:11" ht="15.75">
      <c r="A11" s="58"/>
      <c r="B11" s="41" t="s">
        <v>9</v>
      </c>
      <c r="C11" s="61"/>
      <c r="D11" s="61"/>
      <c r="E11" s="61">
        <v>2999</v>
      </c>
      <c r="F11" s="61"/>
      <c r="G11" s="61">
        <v>2245.15</v>
      </c>
      <c r="H11" s="61">
        <v>0</v>
      </c>
      <c r="I11" s="61"/>
      <c r="J11" s="49">
        <f t="shared" si="1"/>
        <v>5244.15</v>
      </c>
      <c r="K11" s="43"/>
    </row>
    <row r="12" spans="1:11" ht="15.75">
      <c r="A12" s="58"/>
      <c r="B12" s="41" t="s">
        <v>10</v>
      </c>
      <c r="C12" s="61"/>
      <c r="D12" s="61"/>
      <c r="E12" s="61"/>
      <c r="F12" s="61"/>
      <c r="G12" s="61"/>
      <c r="H12" s="61"/>
      <c r="I12" s="61"/>
      <c r="J12" s="49">
        <f t="shared" si="1"/>
        <v>0</v>
      </c>
      <c r="K12" s="43"/>
    </row>
    <row r="13" spans="1:11" ht="15.75">
      <c r="A13" s="58"/>
      <c r="B13" s="41" t="s">
        <v>11</v>
      </c>
      <c r="C13" s="61"/>
      <c r="D13" s="61"/>
      <c r="E13" s="61"/>
      <c r="F13" s="61"/>
      <c r="G13" s="61"/>
      <c r="H13" s="61"/>
      <c r="I13" s="61"/>
      <c r="J13" s="49">
        <f t="shared" si="1"/>
        <v>0</v>
      </c>
      <c r="K13" s="43"/>
    </row>
    <row r="14" spans="2:11" s="58" customFormat="1" ht="18" customHeight="1">
      <c r="B14" s="48" t="s">
        <v>37</v>
      </c>
      <c r="C14" s="49">
        <f aca="true" t="shared" si="2" ref="C14:I14">SUM(C15:C19)</f>
        <v>0</v>
      </c>
      <c r="D14" s="49">
        <f t="shared" si="2"/>
        <v>0</v>
      </c>
      <c r="E14" s="49">
        <v>0</v>
      </c>
      <c r="F14" s="49">
        <f>SUM(F15:F19)</f>
        <v>0</v>
      </c>
      <c r="G14" s="49">
        <v>0</v>
      </c>
      <c r="H14" s="49">
        <f t="shared" si="2"/>
        <v>0</v>
      </c>
      <c r="I14" s="49">
        <f t="shared" si="2"/>
        <v>0</v>
      </c>
      <c r="J14" s="49">
        <f t="shared" si="1"/>
        <v>0</v>
      </c>
      <c r="K14" s="39"/>
    </row>
    <row r="15" spans="1:11" ht="15.75">
      <c r="A15" s="58"/>
      <c r="B15" s="41" t="s">
        <v>13</v>
      </c>
      <c r="C15" s="61"/>
      <c r="D15" s="61"/>
      <c r="E15" s="61">
        <v>0</v>
      </c>
      <c r="F15" s="61"/>
      <c r="G15" s="61">
        <v>0</v>
      </c>
      <c r="H15" s="61"/>
      <c r="I15" s="61"/>
      <c r="J15" s="49">
        <f t="shared" si="1"/>
        <v>0</v>
      </c>
      <c r="K15" s="43"/>
    </row>
    <row r="16" spans="1:11" ht="15.75">
      <c r="A16" s="58"/>
      <c r="B16" s="41" t="s">
        <v>14</v>
      </c>
      <c r="C16" s="61"/>
      <c r="D16" s="61"/>
      <c r="E16" s="61"/>
      <c r="F16" s="61"/>
      <c r="G16" s="61"/>
      <c r="H16" s="61"/>
      <c r="I16" s="61"/>
      <c r="J16" s="49">
        <f t="shared" si="1"/>
        <v>0</v>
      </c>
      <c r="K16" s="43"/>
    </row>
    <row r="17" spans="1:11" ht="15.75">
      <c r="A17" s="58"/>
      <c r="B17" s="41" t="s">
        <v>15</v>
      </c>
      <c r="C17" s="61"/>
      <c r="D17" s="61"/>
      <c r="E17" s="61"/>
      <c r="F17" s="61"/>
      <c r="G17" s="61">
        <v>0</v>
      </c>
      <c r="H17" s="61"/>
      <c r="I17" s="61"/>
      <c r="J17" s="49">
        <f t="shared" si="1"/>
        <v>0</v>
      </c>
      <c r="K17" s="43"/>
    </row>
    <row r="18" spans="1:11" ht="15.75">
      <c r="A18" s="58"/>
      <c r="B18" s="41" t="s">
        <v>10</v>
      </c>
      <c r="C18" s="61"/>
      <c r="D18" s="61"/>
      <c r="E18" s="61"/>
      <c r="F18" s="61"/>
      <c r="G18" s="61"/>
      <c r="H18" s="61"/>
      <c r="I18" s="61"/>
      <c r="J18" s="49">
        <f t="shared" si="1"/>
        <v>0</v>
      </c>
      <c r="K18" s="43"/>
    </row>
    <row r="19" spans="1:11" ht="15.75">
      <c r="A19" s="58"/>
      <c r="B19" s="41" t="s">
        <v>11</v>
      </c>
      <c r="C19" s="61"/>
      <c r="D19" s="61"/>
      <c r="E19" s="61"/>
      <c r="F19" s="61"/>
      <c r="G19" s="61"/>
      <c r="H19" s="61"/>
      <c r="I19" s="61"/>
      <c r="J19" s="49">
        <f t="shared" si="1"/>
        <v>0</v>
      </c>
      <c r="K19" s="43"/>
    </row>
    <row r="20" spans="2:11" s="58" customFormat="1" ht="18" customHeight="1">
      <c r="B20" s="28" t="s">
        <v>16</v>
      </c>
      <c r="C20" s="47">
        <f>C9+C10-C14</f>
        <v>0</v>
      </c>
      <c r="D20" s="47">
        <f>D9+D10-D14</f>
        <v>0</v>
      </c>
      <c r="E20" s="47">
        <f>E9+E10-E14</f>
        <v>11846.68</v>
      </c>
      <c r="F20" s="47">
        <f>F9+F10-F14</f>
        <v>126064.5</v>
      </c>
      <c r="G20" s="47">
        <f>G9+G10+G14</f>
        <v>4679.62</v>
      </c>
      <c r="H20" s="47">
        <f>H9+H10+H14</f>
        <v>0</v>
      </c>
      <c r="I20" s="47">
        <f>I9+I10+I14</f>
        <v>0</v>
      </c>
      <c r="J20" s="47">
        <f t="shared" si="1"/>
        <v>142590.8</v>
      </c>
      <c r="K20" s="39"/>
    </row>
    <row r="21" spans="2:11" s="58" customFormat="1" ht="18" customHeight="1">
      <c r="B21" s="28" t="s">
        <v>38</v>
      </c>
      <c r="C21" s="60"/>
      <c r="D21" s="60"/>
      <c r="E21" s="60">
        <v>8847.68</v>
      </c>
      <c r="F21" s="60">
        <v>90691.14</v>
      </c>
      <c r="G21" s="60">
        <v>2434.47</v>
      </c>
      <c r="H21" s="60"/>
      <c r="I21" s="60"/>
      <c r="J21" s="47">
        <f t="shared" si="1"/>
        <v>101973.29000000001</v>
      </c>
      <c r="K21" s="39"/>
    </row>
    <row r="22" spans="1:11" ht="15.75">
      <c r="A22" s="58"/>
      <c r="B22" s="41" t="s">
        <v>39</v>
      </c>
      <c r="C22" s="61">
        <v>0</v>
      </c>
      <c r="D22" s="61"/>
      <c r="E22" s="61">
        <v>2999</v>
      </c>
      <c r="F22" s="61">
        <v>9432.9</v>
      </c>
      <c r="G22" s="61">
        <v>2245.15</v>
      </c>
      <c r="H22" s="61"/>
      <c r="I22" s="61"/>
      <c r="J22" s="49">
        <f t="shared" si="1"/>
        <v>14677.05</v>
      </c>
      <c r="K22" s="43"/>
    </row>
    <row r="23" spans="1:11" ht="15.75">
      <c r="A23" s="58"/>
      <c r="B23" s="48" t="s">
        <v>37</v>
      </c>
      <c r="C23" s="49">
        <f aca="true" t="shared" si="3" ref="C23:I23">SUM(C24:C27)</f>
        <v>0</v>
      </c>
      <c r="D23" s="49">
        <f t="shared" si="3"/>
        <v>0</v>
      </c>
      <c r="E23" s="49">
        <v>0</v>
      </c>
      <c r="F23" s="49">
        <f>SUM(F24:F27)</f>
        <v>0</v>
      </c>
      <c r="G23" s="49">
        <v>0</v>
      </c>
      <c r="H23" s="49">
        <f t="shared" si="3"/>
        <v>0</v>
      </c>
      <c r="I23" s="49">
        <f t="shared" si="3"/>
        <v>0</v>
      </c>
      <c r="J23" s="49">
        <f t="shared" si="1"/>
        <v>0</v>
      </c>
      <c r="K23" s="43"/>
    </row>
    <row r="24" spans="1:11" ht="15.75">
      <c r="A24" s="58"/>
      <c r="B24" s="45" t="s">
        <v>13</v>
      </c>
      <c r="C24" s="61"/>
      <c r="D24" s="61"/>
      <c r="E24" s="61">
        <v>0</v>
      </c>
      <c r="F24" s="61"/>
      <c r="G24" s="61">
        <v>0</v>
      </c>
      <c r="H24" s="61"/>
      <c r="I24" s="61"/>
      <c r="J24" s="49">
        <f t="shared" si="1"/>
        <v>0</v>
      </c>
      <c r="K24" s="43"/>
    </row>
    <row r="25" spans="1:11" ht="15.75">
      <c r="A25" s="58"/>
      <c r="B25" s="45" t="s">
        <v>15</v>
      </c>
      <c r="C25" s="61"/>
      <c r="D25" s="61"/>
      <c r="E25" s="61"/>
      <c r="F25" s="61"/>
      <c r="G25" s="61">
        <v>0</v>
      </c>
      <c r="H25" s="61"/>
      <c r="I25" s="61"/>
      <c r="J25" s="49">
        <f t="shared" si="1"/>
        <v>0</v>
      </c>
      <c r="K25" s="43"/>
    </row>
    <row r="26" spans="1:11" ht="15.75">
      <c r="A26" s="58"/>
      <c r="B26" s="45" t="s">
        <v>10</v>
      </c>
      <c r="C26" s="61"/>
      <c r="D26" s="61"/>
      <c r="E26" s="61"/>
      <c r="F26" s="61"/>
      <c r="G26" s="61"/>
      <c r="H26" s="61"/>
      <c r="I26" s="61"/>
      <c r="J26" s="49">
        <f t="shared" si="1"/>
        <v>0</v>
      </c>
      <c r="K26" s="43"/>
    </row>
    <row r="27" spans="1:11" ht="15.75">
      <c r="A27" s="58"/>
      <c r="B27" s="45" t="s">
        <v>11</v>
      </c>
      <c r="C27" s="61"/>
      <c r="D27" s="61"/>
      <c r="E27" s="61"/>
      <c r="F27" s="61"/>
      <c r="G27" s="61"/>
      <c r="H27" s="61"/>
      <c r="I27" s="61"/>
      <c r="J27" s="49">
        <f t="shared" si="1"/>
        <v>0</v>
      </c>
      <c r="K27" s="43"/>
    </row>
    <row r="28" spans="2:11" s="58" customFormat="1" ht="18" customHeight="1">
      <c r="B28" s="28" t="s">
        <v>20</v>
      </c>
      <c r="C28" s="47">
        <f>C21+C22-C23</f>
        <v>0</v>
      </c>
      <c r="D28" s="47">
        <f>D21+D22-D23</f>
        <v>0</v>
      </c>
      <c r="E28" s="47">
        <f>E21+E22-E23</f>
        <v>11846.68</v>
      </c>
      <c r="F28" s="47">
        <f>F21+F22-F23</f>
        <v>100124.04</v>
      </c>
      <c r="G28" s="47">
        <f>G21+G22+G23</f>
        <v>4679.62</v>
      </c>
      <c r="H28" s="47">
        <f>H21+H22+H23</f>
        <v>0</v>
      </c>
      <c r="I28" s="47">
        <f>I21+I22+I23</f>
        <v>0</v>
      </c>
      <c r="J28" s="47">
        <f t="shared" si="1"/>
        <v>116650.34</v>
      </c>
      <c r="K28" s="39"/>
    </row>
    <row r="29" spans="2:11" s="58" customFormat="1" ht="30" customHeight="1">
      <c r="B29" s="48" t="s">
        <v>21</v>
      </c>
      <c r="C29" s="49">
        <f aca="true" t="shared" si="4" ref="C29:I29">+C9-C21</f>
        <v>0</v>
      </c>
      <c r="D29" s="49">
        <f t="shared" si="4"/>
        <v>0</v>
      </c>
      <c r="E29" s="49">
        <f t="shared" si="4"/>
        <v>0</v>
      </c>
      <c r="F29" s="49">
        <f t="shared" si="4"/>
        <v>35373.36</v>
      </c>
      <c r="G29" s="49">
        <f t="shared" si="4"/>
        <v>0</v>
      </c>
      <c r="H29" s="49">
        <f t="shared" si="4"/>
        <v>0</v>
      </c>
      <c r="I29" s="49">
        <f t="shared" si="4"/>
        <v>0</v>
      </c>
      <c r="J29" s="49">
        <f t="shared" si="1"/>
        <v>35373.36</v>
      </c>
      <c r="K29" s="39"/>
    </row>
    <row r="30" spans="2:11" s="58" customFormat="1" ht="30" customHeight="1">
      <c r="B30" s="48" t="s">
        <v>22</v>
      </c>
      <c r="C30" s="62"/>
      <c r="D30" s="50"/>
      <c r="E30" s="50"/>
      <c r="F30" s="50"/>
      <c r="G30" s="50"/>
      <c r="H30" s="50"/>
      <c r="I30" s="50"/>
      <c r="J30" s="49">
        <f t="shared" si="1"/>
        <v>0</v>
      </c>
      <c r="K30" s="39"/>
    </row>
    <row r="31" spans="2:11" s="58" customFormat="1" ht="30" customHeight="1">
      <c r="B31" s="28" t="s">
        <v>23</v>
      </c>
      <c r="C31" s="47">
        <f aca="true" t="shared" si="5" ref="C31:I31">+C29-C30</f>
        <v>0</v>
      </c>
      <c r="D31" s="47">
        <f t="shared" si="5"/>
        <v>0</v>
      </c>
      <c r="E31" s="47">
        <f t="shared" si="5"/>
        <v>0</v>
      </c>
      <c r="F31" s="47">
        <f t="shared" si="5"/>
        <v>35373.36</v>
      </c>
      <c r="G31" s="47">
        <f t="shared" si="5"/>
        <v>0</v>
      </c>
      <c r="H31" s="47">
        <f t="shared" si="5"/>
        <v>0</v>
      </c>
      <c r="I31" s="47">
        <f t="shared" si="5"/>
        <v>0</v>
      </c>
      <c r="J31" s="47">
        <f>SUM(C31:I31)</f>
        <v>35373.36</v>
      </c>
      <c r="K31" s="39"/>
    </row>
    <row r="32" spans="2:11" s="58" customFormat="1" ht="34.5" customHeight="1">
      <c r="B32" s="48" t="s">
        <v>24</v>
      </c>
      <c r="C32" s="49">
        <f aca="true" t="shared" si="6" ref="C32:I32">C20-C28</f>
        <v>0</v>
      </c>
      <c r="D32" s="49">
        <f t="shared" si="6"/>
        <v>0</v>
      </c>
      <c r="E32" s="49">
        <f t="shared" si="6"/>
        <v>0</v>
      </c>
      <c r="F32" s="49">
        <f t="shared" si="6"/>
        <v>25940.460000000006</v>
      </c>
      <c r="G32" s="49">
        <f t="shared" si="6"/>
        <v>0</v>
      </c>
      <c r="H32" s="49">
        <f t="shared" si="6"/>
        <v>0</v>
      </c>
      <c r="I32" s="49">
        <f t="shared" si="6"/>
        <v>0</v>
      </c>
      <c r="J32" s="47">
        <f t="shared" si="1"/>
        <v>25940.460000000006</v>
      </c>
      <c r="K32" s="39"/>
    </row>
    <row r="33" spans="2:11" s="58" customFormat="1" ht="34.5" customHeight="1">
      <c r="B33" s="48" t="s">
        <v>25</v>
      </c>
      <c r="C33" s="50"/>
      <c r="D33" s="50"/>
      <c r="E33" s="50"/>
      <c r="F33" s="50"/>
      <c r="G33" s="50"/>
      <c r="H33" s="50"/>
      <c r="I33" s="50"/>
      <c r="J33" s="47">
        <f t="shared" si="1"/>
        <v>0</v>
      </c>
      <c r="K33" s="39"/>
    </row>
    <row r="34" spans="2:11" s="58" customFormat="1" ht="34.5" customHeight="1">
      <c r="B34" s="28" t="s">
        <v>26</v>
      </c>
      <c r="C34" s="47">
        <f aca="true" t="shared" si="7" ref="C34:I34">+C32-C33</f>
        <v>0</v>
      </c>
      <c r="D34" s="47">
        <v>0</v>
      </c>
      <c r="E34" s="47">
        <f t="shared" si="7"/>
        <v>0</v>
      </c>
      <c r="F34" s="47">
        <f t="shared" si="7"/>
        <v>25940.460000000006</v>
      </c>
      <c r="G34" s="47">
        <f t="shared" si="7"/>
        <v>0</v>
      </c>
      <c r="H34" s="47">
        <f t="shared" si="7"/>
        <v>0</v>
      </c>
      <c r="I34" s="47">
        <f t="shared" si="7"/>
        <v>0</v>
      </c>
      <c r="J34" s="47">
        <f t="shared" si="1"/>
        <v>25940.460000000006</v>
      </c>
      <c r="K34" s="39"/>
    </row>
    <row r="35" spans="1:11" ht="15.75">
      <c r="A35" s="58"/>
      <c r="B35" s="41" t="s">
        <v>40</v>
      </c>
      <c r="C35" s="49">
        <f aca="true" t="shared" si="8" ref="C35:J35">IF(C20&gt;0,(C28/C20)*100,0)</f>
        <v>0</v>
      </c>
      <c r="D35" s="49">
        <f t="shared" si="8"/>
        <v>0</v>
      </c>
      <c r="E35" s="49">
        <f t="shared" si="8"/>
        <v>100</v>
      </c>
      <c r="F35" s="49">
        <f t="shared" si="8"/>
        <v>79.42286686577108</v>
      </c>
      <c r="G35" s="49">
        <f t="shared" si="8"/>
        <v>100</v>
      </c>
      <c r="H35" s="49"/>
      <c r="I35" s="49"/>
      <c r="J35" s="49">
        <f t="shared" si="8"/>
        <v>81.80776038846827</v>
      </c>
      <c r="K35" s="43"/>
    </row>
    <row r="36" spans="1:11" ht="15.75">
      <c r="A36" s="58"/>
      <c r="B36" s="63"/>
      <c r="C36" s="64"/>
      <c r="D36" s="64"/>
      <c r="E36" s="64"/>
      <c r="F36" s="64"/>
      <c r="G36" s="64"/>
      <c r="H36" s="64"/>
      <c r="I36" s="64"/>
      <c r="J36" s="64"/>
      <c r="K36" s="43"/>
    </row>
    <row r="37" spans="2:11" ht="15.75" hidden="1">
      <c r="B37" s="52" t="s">
        <v>27</v>
      </c>
      <c r="C37" s="53"/>
      <c r="D37" s="43"/>
      <c r="E37" s="43"/>
      <c r="F37" s="43"/>
      <c r="G37" s="43"/>
      <c r="H37" s="43"/>
      <c r="I37" s="43"/>
      <c r="J37" s="43"/>
      <c r="K37" s="43"/>
    </row>
    <row r="38" spans="1:11" ht="30.75" customHeight="1" hidden="1">
      <c r="A38" s="33"/>
      <c r="B38" s="111"/>
      <c r="C38" s="112"/>
      <c r="D38" s="112"/>
      <c r="E38" s="112"/>
      <c r="F38" s="112"/>
      <c r="G38" s="112"/>
      <c r="H38" s="112"/>
      <c r="I38" s="112"/>
      <c r="J38" s="113"/>
      <c r="K38" s="43"/>
    </row>
    <row r="39" spans="1:11" ht="15.75" hidden="1">
      <c r="A39" s="33"/>
      <c r="B39" s="43"/>
      <c r="C39" s="53"/>
      <c r="D39" s="43"/>
      <c r="E39" s="43"/>
      <c r="F39" s="43"/>
      <c r="G39" s="43"/>
      <c r="H39" s="43"/>
      <c r="I39" s="43"/>
      <c r="J39" s="43"/>
      <c r="K39" s="43"/>
    </row>
    <row r="40" spans="1:11" ht="15.75" hidden="1">
      <c r="A40" s="65"/>
      <c r="B40" s="66" t="s">
        <v>28</v>
      </c>
      <c r="C40" s="66" t="b">
        <f>C31='[1]II.BIL'!$C15</f>
        <v>0</v>
      </c>
      <c r="D40" s="66" t="b">
        <f>+D31='[1]II.BIL'!$C16</f>
        <v>0</v>
      </c>
      <c r="E40" s="66" t="b">
        <f>+E31='[1]II.BIL'!$C17</f>
        <v>0</v>
      </c>
      <c r="F40" s="66" t="b">
        <f>+F31='[1]II.BIL'!$C18</f>
        <v>0</v>
      </c>
      <c r="G40" s="66" t="b">
        <f>+G31='[1]II.BIL'!$C19</f>
        <v>0</v>
      </c>
      <c r="H40" s="66" t="b">
        <f>+H31='[1]II.BIL'!$C20</f>
        <v>0</v>
      </c>
      <c r="I40" s="66" t="e">
        <f>+I31='[1]II.BIL'!$C21</f>
        <v>#REF!</v>
      </c>
      <c r="J40" s="66" t="b">
        <f>+J31='[1]II.BIL'!C13</f>
        <v>0</v>
      </c>
      <c r="K40" s="43"/>
    </row>
    <row r="41" spans="1:11" ht="15.75" hidden="1">
      <c r="A41" s="65"/>
      <c r="B41" s="66" t="s">
        <v>29</v>
      </c>
      <c r="C41" s="66" t="b">
        <f>+C34='[1]II.BIL'!B15</f>
        <v>0</v>
      </c>
      <c r="D41" s="66" t="b">
        <f>+D34='[1]II.BIL'!B16</f>
        <v>0</v>
      </c>
      <c r="E41" s="66" t="b">
        <f>+E34='[1]II.BIL'!B17</f>
        <v>0</v>
      </c>
      <c r="F41" s="66" t="b">
        <f>+F34='[1]II.BIL'!B18</f>
        <v>0</v>
      </c>
      <c r="G41" s="66" t="e">
        <f>+G34='[1]II.BIL'!B19</f>
        <v>#REF!</v>
      </c>
      <c r="H41" s="66" t="b">
        <f>+H34='[1]II.BIL'!B20</f>
        <v>0</v>
      </c>
      <c r="I41" s="66" t="e">
        <f>+I34='[1]II.BIL'!B21</f>
        <v>#REF!</v>
      </c>
      <c r="J41" s="66" t="b">
        <f>+J34='[1]II.BIL'!B13</f>
        <v>0</v>
      </c>
      <c r="K41" s="43"/>
    </row>
    <row r="42" spans="1:11" ht="15.75">
      <c r="A42" s="55"/>
      <c r="B42" s="43"/>
      <c r="C42" s="43"/>
      <c r="D42" s="43"/>
      <c r="E42" s="43"/>
      <c r="F42" s="43"/>
      <c r="G42" s="43"/>
      <c r="H42" s="43"/>
      <c r="I42" s="43"/>
      <c r="J42" s="43"/>
      <c r="K42" s="43"/>
    </row>
    <row r="43" spans="2:11" ht="15.75">
      <c r="B43" s="43"/>
      <c r="C43" s="43"/>
      <c r="D43" s="43"/>
      <c r="E43" s="43"/>
      <c r="F43" s="43"/>
      <c r="G43" s="43"/>
      <c r="H43" s="43"/>
      <c r="I43" s="43"/>
      <c r="J43" s="43"/>
      <c r="K43" s="43"/>
    </row>
    <row r="44" spans="1:11" ht="15.75">
      <c r="A44" s="67"/>
      <c r="B44" s="43"/>
      <c r="C44" s="43"/>
      <c r="D44" s="43"/>
      <c r="E44" s="43"/>
      <c r="F44" s="43"/>
      <c r="G44" s="43"/>
      <c r="H44" s="43"/>
      <c r="I44" s="43"/>
      <c r="J44" s="43"/>
      <c r="K44" s="43"/>
    </row>
    <row r="45" spans="2:11" s="58" customFormat="1" ht="18" customHeight="1">
      <c r="B45" s="39"/>
      <c r="C45" s="39"/>
      <c r="D45" s="39"/>
      <c r="E45" s="39"/>
      <c r="F45" s="39"/>
      <c r="G45" s="39"/>
      <c r="H45" s="39"/>
      <c r="I45" s="39"/>
      <c r="J45" s="39"/>
      <c r="K45" s="39"/>
    </row>
    <row r="46" spans="2:11" ht="15.75">
      <c r="B46" s="43"/>
      <c r="C46" s="43"/>
      <c r="D46" s="43"/>
      <c r="E46" s="43"/>
      <c r="F46" s="43"/>
      <c r="G46" s="43"/>
      <c r="H46" s="43"/>
      <c r="I46" s="43"/>
      <c r="J46" s="43"/>
      <c r="K46" s="43"/>
    </row>
    <row r="47" spans="2:11" ht="15.75">
      <c r="B47" s="43"/>
      <c r="C47" s="43"/>
      <c r="D47" s="43"/>
      <c r="E47" s="43"/>
      <c r="F47" s="43"/>
      <c r="G47" s="43"/>
      <c r="H47" s="43"/>
      <c r="I47" s="43"/>
      <c r="J47" s="43"/>
      <c r="K47" s="43"/>
    </row>
    <row r="48" spans="2:11" s="58" customFormat="1" ht="18" customHeight="1">
      <c r="B48" s="39"/>
      <c r="C48" s="39"/>
      <c r="D48" s="39"/>
      <c r="E48" s="39"/>
      <c r="F48" s="39"/>
      <c r="G48" s="39"/>
      <c r="H48" s="39"/>
      <c r="I48" s="39"/>
      <c r="J48" s="39"/>
      <c r="K48" s="39"/>
    </row>
    <row r="49" spans="1:11" ht="15.75">
      <c r="A49" s="68"/>
      <c r="B49" s="43"/>
      <c r="C49" s="43"/>
      <c r="D49" s="43"/>
      <c r="E49" s="43"/>
      <c r="F49" s="43"/>
      <c r="G49" s="43"/>
      <c r="H49" s="43"/>
      <c r="I49" s="43"/>
      <c r="J49" s="43"/>
      <c r="K49" s="43"/>
    </row>
    <row r="50" spans="2:11" ht="15.75">
      <c r="B50" s="43"/>
      <c r="C50" s="43"/>
      <c r="D50" s="43"/>
      <c r="E50" s="43"/>
      <c r="F50" s="43"/>
      <c r="G50" s="43"/>
      <c r="H50" s="43"/>
      <c r="I50" s="43"/>
      <c r="J50" s="43"/>
      <c r="K50" s="43"/>
    </row>
    <row r="51" spans="2:11" ht="30" customHeight="1">
      <c r="B51" s="43"/>
      <c r="C51" s="43"/>
      <c r="D51" s="43"/>
      <c r="E51" s="43"/>
      <c r="F51" s="43"/>
      <c r="G51" s="43"/>
      <c r="H51" s="43"/>
      <c r="I51" s="43"/>
      <c r="J51" s="43"/>
      <c r="K51" s="43"/>
    </row>
    <row r="52" spans="2:11" ht="15.75">
      <c r="B52" s="43"/>
      <c r="C52" s="43"/>
      <c r="D52" s="43"/>
      <c r="E52" s="43"/>
      <c r="F52" s="43"/>
      <c r="G52" s="43"/>
      <c r="H52" s="43"/>
      <c r="I52" s="43"/>
      <c r="J52" s="43"/>
      <c r="K52" s="43"/>
    </row>
    <row r="53" ht="15.75">
      <c r="A53" s="69"/>
    </row>
    <row r="54" ht="15.75">
      <c r="A54" s="55"/>
    </row>
    <row r="55" ht="15.75">
      <c r="A55" s="31"/>
    </row>
    <row r="56" ht="15.75">
      <c r="A56" s="69"/>
    </row>
    <row r="58" s="102" customFormat="1" ht="15.75"/>
    <row r="59" s="102" customFormat="1" ht="15.75"/>
    <row r="60" s="102" customFormat="1" ht="15.75"/>
    <row r="61" s="102" customFormat="1" ht="15.75"/>
    <row r="62" s="102" customFormat="1" ht="15.75"/>
    <row r="63" s="102" customFormat="1" ht="15.75"/>
    <row r="64" s="102" customFormat="1" ht="15.75"/>
    <row r="65" s="102" customFormat="1" ht="15.75"/>
    <row r="66" s="102" customFormat="1" ht="15.75"/>
    <row r="67" s="102" customFormat="1" ht="15.75"/>
    <row r="68" spans="5:10" ht="15.75">
      <c r="E68" s="43"/>
      <c r="F68" s="43"/>
      <c r="I68" s="43"/>
      <c r="J68" s="43"/>
    </row>
    <row r="70" spans="5:9" ht="15.75">
      <c r="E70" s="101"/>
      <c r="I70" s="101"/>
    </row>
  </sheetData>
  <sheetProtection/>
  <mergeCells count="3">
    <mergeCell ref="B38:J38"/>
    <mergeCell ref="B2:C2"/>
    <mergeCell ref="B3:C3"/>
  </mergeCells>
  <printOptions horizontalCentered="1" verticalCentered="1"/>
  <pageMargins left="0.31496062992125984" right="0.31496062992125984" top="0.35433070866141736" bottom="0.7480314960629921" header="0.31496062992125984" footer="0.31496062992125984"/>
  <pageSetup fitToHeight="1" fitToWidth="1" horizontalDpi="300" verticalDpi="3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3"/>
  <sheetViews>
    <sheetView zoomScalePageLayoutView="0" workbookViewId="0" topLeftCell="F1">
      <selection activeCell="X21" sqref="X21"/>
    </sheetView>
  </sheetViews>
  <sheetFormatPr defaultColWidth="9.00390625" defaultRowHeight="12.75"/>
  <cols>
    <col min="1" max="1" width="3.75390625" style="2" customWidth="1"/>
    <col min="2" max="2" width="43.625" style="2" customWidth="1"/>
    <col min="3" max="4" width="17.375" style="2" customWidth="1"/>
    <col min="5" max="5" width="18.875" style="2" customWidth="1"/>
    <col min="6" max="6" width="18.375" style="2" customWidth="1"/>
    <col min="7" max="9" width="17.375" style="2" customWidth="1"/>
    <col min="10" max="10" width="3.75390625" style="2" customWidth="1"/>
    <col min="11" max="16384" width="9.125" style="2" customWidth="1"/>
  </cols>
  <sheetData>
    <row r="1" ht="12.75">
      <c r="B1" s="1"/>
    </row>
    <row r="2" spans="2:4" ht="12.75">
      <c r="B2" s="114" t="s">
        <v>84</v>
      </c>
      <c r="C2" s="114"/>
      <c r="D2" s="1"/>
    </row>
    <row r="3" spans="2:4" ht="12.75">
      <c r="B3" s="114" t="s">
        <v>97</v>
      </c>
      <c r="C3" s="114"/>
      <c r="D3" s="1"/>
    </row>
    <row r="4" spans="2:12" ht="18.75">
      <c r="B4" s="99" t="s">
        <v>85</v>
      </c>
      <c r="C4" s="99"/>
      <c r="D4" s="78"/>
      <c r="E4" s="29"/>
      <c r="F4" s="29"/>
      <c r="G4" s="29"/>
      <c r="H4" s="29"/>
      <c r="I4" s="29"/>
      <c r="J4" s="29"/>
      <c r="K4" s="30"/>
      <c r="L4" s="29"/>
    </row>
    <row r="5" spans="2:10" ht="18.75">
      <c r="B5" s="1"/>
      <c r="C5" s="29"/>
      <c r="D5" s="29"/>
      <c r="E5" s="29"/>
      <c r="F5" s="29"/>
      <c r="G5" s="29"/>
      <c r="H5" s="29"/>
      <c r="I5" s="30"/>
      <c r="J5" s="29"/>
    </row>
    <row r="6" spans="2:10" ht="15.75">
      <c r="B6" s="31" t="s">
        <v>48</v>
      </c>
      <c r="C6" s="31"/>
      <c r="D6" s="31"/>
      <c r="E6" s="32" t="s">
        <v>105</v>
      </c>
      <c r="F6" s="31"/>
      <c r="G6" s="31"/>
      <c r="H6" s="31"/>
      <c r="J6" s="29"/>
    </row>
    <row r="7" spans="2:10" ht="15.75">
      <c r="B7" s="29"/>
      <c r="C7" s="33"/>
      <c r="D7" s="33"/>
      <c r="E7" s="33"/>
      <c r="F7" s="33"/>
      <c r="G7" s="33"/>
      <c r="H7" s="33"/>
      <c r="I7" s="33"/>
      <c r="J7" s="29"/>
    </row>
    <row r="8" spans="2:10" ht="72" customHeight="1">
      <c r="B8" s="34"/>
      <c r="C8" s="35" t="s">
        <v>0</v>
      </c>
      <c r="D8" s="35" t="s">
        <v>1</v>
      </c>
      <c r="E8" s="35" t="s">
        <v>2</v>
      </c>
      <c r="F8" s="35" t="s">
        <v>3</v>
      </c>
      <c r="G8" s="35" t="s">
        <v>4</v>
      </c>
      <c r="H8" s="35" t="s">
        <v>5</v>
      </c>
      <c r="I8" s="35" t="s">
        <v>6</v>
      </c>
      <c r="J8" s="29"/>
    </row>
    <row r="9" spans="2:13" s="3" customFormat="1" ht="20.25" customHeight="1">
      <c r="B9" s="28" t="s">
        <v>7</v>
      </c>
      <c r="C9" s="36"/>
      <c r="D9" s="37">
        <v>0</v>
      </c>
      <c r="E9" s="36">
        <v>0</v>
      </c>
      <c r="F9" s="36">
        <v>4940</v>
      </c>
      <c r="G9" s="36"/>
      <c r="H9" s="36"/>
      <c r="I9" s="38">
        <f>SUM(C9:H9)</f>
        <v>4940</v>
      </c>
      <c r="J9" s="39"/>
      <c r="K9" s="40"/>
      <c r="L9" s="40"/>
      <c r="M9" s="40"/>
    </row>
    <row r="10" spans="2:13" ht="20.25" customHeight="1">
      <c r="B10" s="41" t="s">
        <v>8</v>
      </c>
      <c r="C10" s="42">
        <f aca="true" t="shared" si="0" ref="C10:H10">SUM(C11:C13)</f>
        <v>0</v>
      </c>
      <c r="D10" s="42">
        <v>0</v>
      </c>
      <c r="E10" s="42">
        <f t="shared" si="0"/>
        <v>0</v>
      </c>
      <c r="F10" s="42">
        <f>SUM(F11:F13)</f>
        <v>0</v>
      </c>
      <c r="G10" s="42">
        <f t="shared" si="0"/>
        <v>0</v>
      </c>
      <c r="H10" s="42">
        <f t="shared" si="0"/>
        <v>0</v>
      </c>
      <c r="I10" s="42">
        <f aca="true" t="shared" si="1" ref="I10:I34">SUM(C10:H10)</f>
        <v>0</v>
      </c>
      <c r="J10" s="43"/>
      <c r="K10" s="44"/>
      <c r="L10" s="44"/>
      <c r="M10" s="44"/>
    </row>
    <row r="11" spans="2:13" ht="20.25" customHeight="1">
      <c r="B11" s="45" t="s">
        <v>9</v>
      </c>
      <c r="C11" s="37"/>
      <c r="D11" s="37">
        <v>0</v>
      </c>
      <c r="E11" s="37"/>
      <c r="F11" s="37"/>
      <c r="G11" s="37"/>
      <c r="H11" s="37"/>
      <c r="I11" s="42">
        <f t="shared" si="1"/>
        <v>0</v>
      </c>
      <c r="J11" s="43"/>
      <c r="K11" s="44"/>
      <c r="L11" s="44"/>
      <c r="M11" s="44"/>
    </row>
    <row r="12" spans="2:13" ht="20.25" customHeight="1">
      <c r="B12" s="45" t="s">
        <v>10</v>
      </c>
      <c r="C12" s="37"/>
      <c r="D12" s="37"/>
      <c r="E12" s="37"/>
      <c r="F12" s="37"/>
      <c r="G12" s="37"/>
      <c r="H12" s="37"/>
      <c r="I12" s="42">
        <f t="shared" si="1"/>
        <v>0</v>
      </c>
      <c r="J12" s="43"/>
      <c r="K12" s="44"/>
      <c r="L12" s="44"/>
      <c r="M12" s="44"/>
    </row>
    <row r="13" spans="2:13" ht="20.25" customHeight="1">
      <c r="B13" s="45" t="s">
        <v>11</v>
      </c>
      <c r="C13" s="37"/>
      <c r="D13" s="37"/>
      <c r="E13" s="37"/>
      <c r="F13" s="37"/>
      <c r="G13" s="37"/>
      <c r="H13" s="37"/>
      <c r="I13" s="42">
        <f t="shared" si="1"/>
        <v>0</v>
      </c>
      <c r="J13" s="43"/>
      <c r="K13" s="44"/>
      <c r="L13" s="44"/>
      <c r="M13" s="44"/>
    </row>
    <row r="14" spans="2:13" ht="20.25" customHeight="1">
      <c r="B14" s="41" t="s">
        <v>12</v>
      </c>
      <c r="C14" s="42">
        <f aca="true" t="shared" si="2" ref="C14:H14">SUM(C15:C19)</f>
        <v>0</v>
      </c>
      <c r="D14" s="42">
        <f t="shared" si="2"/>
        <v>0</v>
      </c>
      <c r="E14" s="42">
        <f t="shared" si="2"/>
        <v>0</v>
      </c>
      <c r="F14" s="42">
        <f>SUM(F15:F19)</f>
        <v>0</v>
      </c>
      <c r="G14" s="42">
        <f t="shared" si="2"/>
        <v>0</v>
      </c>
      <c r="H14" s="42">
        <f t="shared" si="2"/>
        <v>0</v>
      </c>
      <c r="I14" s="42">
        <f t="shared" si="1"/>
        <v>0</v>
      </c>
      <c r="J14" s="43"/>
      <c r="K14" s="44"/>
      <c r="L14" s="44"/>
      <c r="M14" s="44"/>
    </row>
    <row r="15" spans="2:13" ht="20.25" customHeight="1">
      <c r="B15" s="45" t="s">
        <v>13</v>
      </c>
      <c r="C15" s="37"/>
      <c r="D15" s="37"/>
      <c r="E15" s="37"/>
      <c r="F15" s="37"/>
      <c r="G15" s="37"/>
      <c r="H15" s="37"/>
      <c r="I15" s="42">
        <f t="shared" si="1"/>
        <v>0</v>
      </c>
      <c r="J15" s="43"/>
      <c r="K15" s="44"/>
      <c r="L15" s="44"/>
      <c r="M15" s="44"/>
    </row>
    <row r="16" spans="2:13" ht="20.25" customHeight="1">
      <c r="B16" s="45" t="s">
        <v>14</v>
      </c>
      <c r="C16" s="37"/>
      <c r="D16" s="37"/>
      <c r="E16" s="37"/>
      <c r="F16" s="37"/>
      <c r="G16" s="37"/>
      <c r="H16" s="37"/>
      <c r="I16" s="42">
        <f t="shared" si="1"/>
        <v>0</v>
      </c>
      <c r="J16" s="43"/>
      <c r="K16" s="44"/>
      <c r="L16" s="44"/>
      <c r="M16" s="44"/>
    </row>
    <row r="17" spans="2:13" ht="20.25" customHeight="1">
      <c r="B17" s="45" t="s">
        <v>15</v>
      </c>
      <c r="C17" s="37"/>
      <c r="D17" s="37"/>
      <c r="E17" s="37"/>
      <c r="F17" s="37"/>
      <c r="G17" s="37"/>
      <c r="H17" s="37"/>
      <c r="I17" s="42">
        <f t="shared" si="1"/>
        <v>0</v>
      </c>
      <c r="J17" s="43"/>
      <c r="K17" s="44"/>
      <c r="L17" s="44"/>
      <c r="M17" s="44"/>
    </row>
    <row r="18" spans="2:13" ht="20.25" customHeight="1">
      <c r="B18" s="45" t="s">
        <v>10</v>
      </c>
      <c r="C18" s="37"/>
      <c r="D18" s="37"/>
      <c r="E18" s="37"/>
      <c r="F18" s="37"/>
      <c r="G18" s="37"/>
      <c r="H18" s="37"/>
      <c r="I18" s="42">
        <f t="shared" si="1"/>
        <v>0</v>
      </c>
      <c r="J18" s="43"/>
      <c r="K18" s="44"/>
      <c r="L18" s="44"/>
      <c r="M18" s="44"/>
    </row>
    <row r="19" spans="2:13" ht="20.25" customHeight="1">
      <c r="B19" s="45" t="s">
        <v>11</v>
      </c>
      <c r="C19" s="37"/>
      <c r="D19" s="37"/>
      <c r="E19" s="37"/>
      <c r="F19" s="37"/>
      <c r="G19" s="37"/>
      <c r="H19" s="37"/>
      <c r="I19" s="42">
        <f t="shared" si="1"/>
        <v>0</v>
      </c>
      <c r="J19" s="43"/>
      <c r="K19" s="44"/>
      <c r="L19" s="44"/>
      <c r="M19" s="44"/>
    </row>
    <row r="20" spans="2:13" s="3" customFormat="1" ht="20.25" customHeight="1">
      <c r="B20" s="46" t="s">
        <v>16</v>
      </c>
      <c r="C20" s="47">
        <f>SUM(C9:C10)+C14</f>
        <v>0</v>
      </c>
      <c r="D20" s="47">
        <f aca="true" t="shared" si="3" ref="D20:I20">SUM(D9:D10)+D14</f>
        <v>0</v>
      </c>
      <c r="E20" s="47">
        <f t="shared" si="3"/>
        <v>0</v>
      </c>
      <c r="F20" s="47">
        <f t="shared" si="3"/>
        <v>4940</v>
      </c>
      <c r="G20" s="47">
        <f t="shared" si="3"/>
        <v>0</v>
      </c>
      <c r="H20" s="47">
        <f t="shared" si="3"/>
        <v>0</v>
      </c>
      <c r="I20" s="47">
        <f t="shared" si="3"/>
        <v>4940</v>
      </c>
      <c r="J20" s="39"/>
      <c r="K20" s="40"/>
      <c r="L20" s="40"/>
      <c r="M20" s="40"/>
    </row>
    <row r="21" spans="2:13" s="3" customFormat="1" ht="20.25" customHeight="1">
      <c r="B21" s="46" t="s">
        <v>17</v>
      </c>
      <c r="C21" s="36"/>
      <c r="D21" s="36"/>
      <c r="E21" s="36">
        <v>0</v>
      </c>
      <c r="F21" s="36">
        <v>4939.92</v>
      </c>
      <c r="G21" s="36"/>
      <c r="H21" s="36"/>
      <c r="I21" s="42">
        <f t="shared" si="1"/>
        <v>4939.92</v>
      </c>
      <c r="J21" s="39"/>
      <c r="K21" s="40"/>
      <c r="L21" s="40"/>
      <c r="M21" s="40"/>
    </row>
    <row r="22" spans="2:13" ht="20.25" customHeight="1">
      <c r="B22" s="41" t="s">
        <v>18</v>
      </c>
      <c r="C22" s="37"/>
      <c r="D22" s="37">
        <v>0</v>
      </c>
      <c r="E22" s="37"/>
      <c r="F22" s="37">
        <v>0.08</v>
      </c>
      <c r="G22" s="37"/>
      <c r="H22" s="37"/>
      <c r="I22" s="42">
        <f t="shared" si="1"/>
        <v>0.08</v>
      </c>
      <c r="J22" s="43"/>
      <c r="K22" s="44"/>
      <c r="L22" s="44"/>
      <c r="M22" s="44"/>
    </row>
    <row r="23" spans="2:13" ht="20.25" customHeight="1">
      <c r="B23" s="41" t="s">
        <v>19</v>
      </c>
      <c r="C23" s="42">
        <f aca="true" t="shared" si="4" ref="C23:H23">SUM(C24:C27)</f>
        <v>0</v>
      </c>
      <c r="D23" s="42">
        <f t="shared" si="4"/>
        <v>0</v>
      </c>
      <c r="E23" s="42">
        <f t="shared" si="4"/>
        <v>0</v>
      </c>
      <c r="F23" s="42">
        <f t="shared" si="4"/>
        <v>0</v>
      </c>
      <c r="G23" s="42">
        <f t="shared" si="4"/>
        <v>0</v>
      </c>
      <c r="H23" s="42">
        <f t="shared" si="4"/>
        <v>0</v>
      </c>
      <c r="I23" s="42">
        <f t="shared" si="1"/>
        <v>0</v>
      </c>
      <c r="J23" s="43"/>
      <c r="K23" s="44"/>
      <c r="L23" s="44"/>
      <c r="M23" s="44"/>
    </row>
    <row r="24" spans="2:13" ht="20.25" customHeight="1">
      <c r="B24" s="45" t="s">
        <v>13</v>
      </c>
      <c r="C24" s="37"/>
      <c r="D24" s="37"/>
      <c r="E24" s="37"/>
      <c r="F24" s="37"/>
      <c r="G24" s="37"/>
      <c r="H24" s="37"/>
      <c r="I24" s="42">
        <f t="shared" si="1"/>
        <v>0</v>
      </c>
      <c r="J24" s="43"/>
      <c r="K24" s="44"/>
      <c r="L24" s="44"/>
      <c r="M24" s="44"/>
    </row>
    <row r="25" spans="2:13" ht="20.25" customHeight="1">
      <c r="B25" s="45" t="s">
        <v>15</v>
      </c>
      <c r="C25" s="37"/>
      <c r="D25" s="37"/>
      <c r="E25" s="37"/>
      <c r="F25" s="37"/>
      <c r="G25" s="37"/>
      <c r="H25" s="37"/>
      <c r="I25" s="42">
        <f t="shared" si="1"/>
        <v>0</v>
      </c>
      <c r="J25" s="43"/>
      <c r="K25" s="44"/>
      <c r="L25" s="44"/>
      <c r="M25" s="44"/>
    </row>
    <row r="26" spans="2:13" ht="20.25" customHeight="1">
      <c r="B26" s="45" t="s">
        <v>10</v>
      </c>
      <c r="C26" s="37"/>
      <c r="D26" s="37"/>
      <c r="E26" s="37"/>
      <c r="F26" s="37"/>
      <c r="G26" s="37"/>
      <c r="H26" s="37"/>
      <c r="I26" s="42">
        <f>SUM(C26:H26)</f>
        <v>0</v>
      </c>
      <c r="J26" s="43"/>
      <c r="K26" s="44"/>
      <c r="L26" s="44"/>
      <c r="M26" s="44"/>
    </row>
    <row r="27" spans="2:13" ht="20.25" customHeight="1">
      <c r="B27" s="45" t="s">
        <v>11</v>
      </c>
      <c r="C27" s="37"/>
      <c r="D27" s="37"/>
      <c r="E27" s="37"/>
      <c r="F27" s="37"/>
      <c r="G27" s="37"/>
      <c r="H27" s="37"/>
      <c r="I27" s="42">
        <f t="shared" si="1"/>
        <v>0</v>
      </c>
      <c r="J27" s="43"/>
      <c r="K27" s="44"/>
      <c r="L27" s="44"/>
      <c r="M27" s="44"/>
    </row>
    <row r="28" spans="2:13" s="3" customFormat="1" ht="20.25" customHeight="1">
      <c r="B28" s="46" t="s">
        <v>20</v>
      </c>
      <c r="C28" s="47">
        <f>SUM(C21:C22)+C23</f>
        <v>0</v>
      </c>
      <c r="D28" s="47">
        <f aca="true" t="shared" si="5" ref="D28:I28">SUM(D21:D22)+D23</f>
        <v>0</v>
      </c>
      <c r="E28" s="47">
        <f t="shared" si="5"/>
        <v>0</v>
      </c>
      <c r="F28" s="47">
        <f t="shared" si="5"/>
        <v>4940</v>
      </c>
      <c r="G28" s="47">
        <f t="shared" si="5"/>
        <v>0</v>
      </c>
      <c r="H28" s="47">
        <f t="shared" si="5"/>
        <v>0</v>
      </c>
      <c r="I28" s="47">
        <f t="shared" si="5"/>
        <v>4940</v>
      </c>
      <c r="J28" s="39"/>
      <c r="K28" s="40"/>
      <c r="L28" s="40"/>
      <c r="M28" s="40"/>
    </row>
    <row r="29" spans="2:13" s="3" customFormat="1" ht="36" customHeight="1">
      <c r="B29" s="48" t="s">
        <v>21</v>
      </c>
      <c r="C29" s="49">
        <f aca="true" t="shared" si="6" ref="C29:H29">+C9-C21</f>
        <v>0</v>
      </c>
      <c r="D29" s="49">
        <f t="shared" si="6"/>
        <v>0</v>
      </c>
      <c r="E29" s="49">
        <f t="shared" si="6"/>
        <v>0</v>
      </c>
      <c r="F29" s="49">
        <f t="shared" si="6"/>
        <v>0.07999999999992724</v>
      </c>
      <c r="G29" s="49">
        <f t="shared" si="6"/>
        <v>0</v>
      </c>
      <c r="H29" s="49">
        <f t="shared" si="6"/>
        <v>0</v>
      </c>
      <c r="I29" s="38">
        <f t="shared" si="1"/>
        <v>0.07999999999992724</v>
      </c>
      <c r="J29" s="39"/>
      <c r="K29" s="40"/>
      <c r="L29" s="40"/>
      <c r="M29" s="40"/>
    </row>
    <row r="30" spans="2:13" s="3" customFormat="1" ht="21" customHeight="1">
      <c r="B30" s="48" t="s">
        <v>22</v>
      </c>
      <c r="C30" s="50"/>
      <c r="D30" s="50"/>
      <c r="E30" s="50"/>
      <c r="F30" s="50"/>
      <c r="G30" s="50"/>
      <c r="H30" s="50"/>
      <c r="I30" s="42">
        <f t="shared" si="1"/>
        <v>0</v>
      </c>
      <c r="J30" s="39"/>
      <c r="K30" s="40"/>
      <c r="L30" s="40"/>
      <c r="M30" s="40"/>
    </row>
    <row r="31" spans="2:13" s="3" customFormat="1" ht="38.25" customHeight="1">
      <c r="B31" s="28" t="s">
        <v>23</v>
      </c>
      <c r="C31" s="47">
        <f aca="true" t="shared" si="7" ref="C31:H31">+C29-C30</f>
        <v>0</v>
      </c>
      <c r="D31" s="47">
        <f t="shared" si="7"/>
        <v>0</v>
      </c>
      <c r="E31" s="47">
        <f t="shared" si="7"/>
        <v>0</v>
      </c>
      <c r="F31" s="47">
        <f t="shared" si="7"/>
        <v>0.07999999999992724</v>
      </c>
      <c r="G31" s="47">
        <f t="shared" si="7"/>
        <v>0</v>
      </c>
      <c r="H31" s="47">
        <f t="shared" si="7"/>
        <v>0</v>
      </c>
      <c r="I31" s="38">
        <f t="shared" si="1"/>
        <v>0.07999999999992724</v>
      </c>
      <c r="J31" s="39"/>
      <c r="K31" s="40"/>
      <c r="L31" s="40"/>
      <c r="M31" s="40"/>
    </row>
    <row r="32" spans="2:13" s="3" customFormat="1" ht="38.25" customHeight="1">
      <c r="B32" s="48" t="s">
        <v>24</v>
      </c>
      <c r="C32" s="42">
        <f aca="true" t="shared" si="8" ref="C32:H32">C20-C28</f>
        <v>0</v>
      </c>
      <c r="D32" s="42">
        <f t="shared" si="8"/>
        <v>0</v>
      </c>
      <c r="E32" s="42">
        <f t="shared" si="8"/>
        <v>0</v>
      </c>
      <c r="F32" s="42">
        <f t="shared" si="8"/>
        <v>0</v>
      </c>
      <c r="G32" s="42">
        <f t="shared" si="8"/>
        <v>0</v>
      </c>
      <c r="H32" s="42">
        <f t="shared" si="8"/>
        <v>0</v>
      </c>
      <c r="I32" s="38">
        <f t="shared" si="1"/>
        <v>0</v>
      </c>
      <c r="J32" s="39"/>
      <c r="K32" s="40"/>
      <c r="L32" s="40"/>
      <c r="M32" s="40"/>
    </row>
    <row r="33" spans="2:13" s="3" customFormat="1" ht="21" customHeight="1">
      <c r="B33" s="48" t="s">
        <v>25</v>
      </c>
      <c r="C33" s="51"/>
      <c r="D33" s="51"/>
      <c r="E33" s="51"/>
      <c r="F33" s="51"/>
      <c r="G33" s="51"/>
      <c r="H33" s="51"/>
      <c r="I33" s="42">
        <f t="shared" si="1"/>
        <v>0</v>
      </c>
      <c r="J33" s="39"/>
      <c r="K33" s="40"/>
      <c r="L33" s="40"/>
      <c r="M33" s="40"/>
    </row>
    <row r="34" spans="2:13" s="3" customFormat="1" ht="35.25" customHeight="1">
      <c r="B34" s="28" t="s">
        <v>26</v>
      </c>
      <c r="C34" s="38">
        <f aca="true" t="shared" si="9" ref="C34:H34">+C32-C33</f>
        <v>0</v>
      </c>
      <c r="D34" s="38">
        <f t="shared" si="9"/>
        <v>0</v>
      </c>
      <c r="E34" s="38">
        <f t="shared" si="9"/>
        <v>0</v>
      </c>
      <c r="F34" s="38">
        <f t="shared" si="9"/>
        <v>0</v>
      </c>
      <c r="G34" s="38">
        <f t="shared" si="9"/>
        <v>0</v>
      </c>
      <c r="H34" s="38">
        <f t="shared" si="9"/>
        <v>0</v>
      </c>
      <c r="I34" s="38">
        <f t="shared" si="1"/>
        <v>0</v>
      </c>
      <c r="J34" s="39"/>
      <c r="K34" s="40"/>
      <c r="L34" s="40"/>
      <c r="M34" s="40"/>
    </row>
    <row r="35" spans="2:13" ht="15.75">
      <c r="B35" s="43"/>
      <c r="C35" s="43"/>
      <c r="D35" s="43"/>
      <c r="E35" s="43"/>
      <c r="F35" s="43"/>
      <c r="G35" s="43"/>
      <c r="H35" s="43"/>
      <c r="I35" s="43"/>
      <c r="J35" s="43"/>
      <c r="K35" s="44"/>
      <c r="L35" s="44"/>
      <c r="M35" s="44"/>
    </row>
    <row r="36" spans="2:13" ht="15.75">
      <c r="B36" s="52"/>
      <c r="C36" s="53"/>
      <c r="D36" s="53"/>
      <c r="E36" s="43"/>
      <c r="F36" s="43"/>
      <c r="G36" s="43"/>
      <c r="H36" s="43"/>
      <c r="I36" s="43"/>
      <c r="J36" s="43"/>
      <c r="K36" s="44"/>
      <c r="L36" s="44"/>
      <c r="M36" s="44"/>
    </row>
    <row r="37" spans="2:13" ht="15.75">
      <c r="B37" s="43"/>
      <c r="C37" s="43"/>
      <c r="D37" s="43"/>
      <c r="E37" s="43"/>
      <c r="F37" s="43"/>
      <c r="G37" s="43"/>
      <c r="H37" s="43"/>
      <c r="I37" s="43"/>
      <c r="J37" s="43"/>
      <c r="K37" s="44"/>
      <c r="L37" s="44"/>
      <c r="M37" s="44"/>
    </row>
    <row r="38" spans="2:13" ht="15.75">
      <c r="B38" s="54"/>
      <c r="C38" s="54"/>
      <c r="D38" s="54"/>
      <c r="E38" s="54"/>
      <c r="F38" s="54"/>
      <c r="G38" s="54"/>
      <c r="H38" s="54"/>
      <c r="I38" s="54"/>
      <c r="J38" s="43"/>
      <c r="K38" s="44"/>
      <c r="L38" s="44"/>
      <c r="M38" s="44"/>
    </row>
    <row r="39" spans="2:13" ht="15.75">
      <c r="B39" s="54"/>
      <c r="C39" s="54"/>
      <c r="D39" s="54"/>
      <c r="E39" s="54"/>
      <c r="F39" s="54"/>
      <c r="G39" s="54"/>
      <c r="H39" s="54"/>
      <c r="I39" s="54"/>
      <c r="J39" s="43"/>
      <c r="K39" s="44"/>
      <c r="L39" s="44"/>
      <c r="M39" s="44"/>
    </row>
    <row r="40" spans="2:10" ht="15.75">
      <c r="B40" s="29"/>
      <c r="C40" s="29"/>
      <c r="D40" s="29"/>
      <c r="E40" s="29"/>
      <c r="F40" s="29"/>
      <c r="G40" s="29"/>
      <c r="H40" s="29"/>
      <c r="I40" s="29"/>
      <c r="J40" s="29"/>
    </row>
    <row r="41" spans="2:10" ht="15.75">
      <c r="B41" s="29"/>
      <c r="C41" s="29"/>
      <c r="D41" s="29"/>
      <c r="E41" s="29"/>
      <c r="F41" s="29"/>
      <c r="G41" s="29"/>
      <c r="H41" s="29"/>
      <c r="I41" s="29"/>
      <c r="J41" s="29"/>
    </row>
    <row r="42" spans="2:10" ht="15.75">
      <c r="B42" s="29"/>
      <c r="C42" s="29"/>
      <c r="D42" s="29"/>
      <c r="E42" s="29"/>
      <c r="F42" s="29"/>
      <c r="G42" s="29"/>
      <c r="H42" s="29"/>
      <c r="I42" s="29"/>
      <c r="J42" s="29"/>
    </row>
    <row r="43" spans="2:10" ht="15.75">
      <c r="B43" s="29"/>
      <c r="C43" s="29"/>
      <c r="D43" s="29"/>
      <c r="E43" s="29"/>
      <c r="F43" s="29"/>
      <c r="G43" s="29"/>
      <c r="H43" s="29"/>
      <c r="I43" s="29"/>
      <c r="J43" s="29"/>
    </row>
  </sheetData>
  <sheetProtection/>
  <mergeCells count="2">
    <mergeCell ref="B2:C2"/>
    <mergeCell ref="B3:C3"/>
  </mergeCells>
  <printOptions horizontalCentered="1" verticalCentered="1"/>
  <pageMargins left="0.31496062992125984" right="0.31496062992125984" top="0.35433070866141736" bottom="0.9448818897637796" header="0.31496062992125984" footer="0.31496062992125984"/>
  <pageSetup fitToHeight="1" fitToWidth="1" horizontalDpi="300" verticalDpi="3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PageLayoutView="0" workbookViewId="0" topLeftCell="D1">
      <selection activeCell="F1" sqref="F1:W16384"/>
    </sheetView>
  </sheetViews>
  <sheetFormatPr defaultColWidth="9.00390625" defaultRowHeight="12.75"/>
  <cols>
    <col min="1" max="1" width="5.875" style="0" customWidth="1"/>
    <col min="2" max="2" width="38.75390625" style="0" customWidth="1"/>
    <col min="3" max="3" width="23.25390625" style="0" customWidth="1"/>
    <col min="4" max="4" width="22.75390625" style="0" customWidth="1"/>
  </cols>
  <sheetData>
    <row r="1" s="29" customFormat="1" ht="15.75">
      <c r="B1" s="1"/>
    </row>
    <row r="2" spans="2:3" s="29" customFormat="1" ht="15.75">
      <c r="B2" s="114" t="s">
        <v>84</v>
      </c>
      <c r="C2" s="114"/>
    </row>
    <row r="3" spans="1:3" s="29" customFormat="1" ht="17.25" customHeight="1">
      <c r="A3" s="55"/>
      <c r="B3" s="114" t="s">
        <v>97</v>
      </c>
      <c r="C3" s="114"/>
    </row>
    <row r="4" spans="1:3" s="29" customFormat="1" ht="16.5" customHeight="1">
      <c r="A4" s="55"/>
      <c r="B4" s="99" t="s">
        <v>85</v>
      </c>
      <c r="C4" s="99"/>
    </row>
    <row r="5" ht="12.75">
      <c r="B5" s="77"/>
    </row>
    <row r="6" ht="15.75">
      <c r="B6" s="76" t="s">
        <v>49</v>
      </c>
    </row>
    <row r="8" spans="1:4" ht="18">
      <c r="A8" s="75"/>
      <c r="B8" s="116" t="s">
        <v>41</v>
      </c>
      <c r="C8" s="115" t="s">
        <v>42</v>
      </c>
      <c r="D8" s="115"/>
    </row>
    <row r="9" spans="1:4" ht="18">
      <c r="A9" s="75"/>
      <c r="B9" s="115"/>
      <c r="C9" s="70" t="s">
        <v>43</v>
      </c>
      <c r="D9" s="70" t="s">
        <v>44</v>
      </c>
    </row>
    <row r="10" spans="1:4" ht="26.25">
      <c r="A10" s="75"/>
      <c r="B10" s="71" t="s">
        <v>45</v>
      </c>
      <c r="C10" s="72">
        <f>SUM(C11:C14)</f>
        <v>4476</v>
      </c>
      <c r="D10" s="72">
        <f>SUM(D11:D14)</f>
        <v>4024.97</v>
      </c>
    </row>
    <row r="11" spans="1:4" ht="19.5" customHeight="1">
      <c r="A11" s="75"/>
      <c r="B11" s="73" t="s">
        <v>50</v>
      </c>
      <c r="C11" s="72">
        <v>1204.85</v>
      </c>
      <c r="D11" s="72">
        <v>734.73</v>
      </c>
    </row>
    <row r="12" spans="1:4" ht="19.5" customHeight="1">
      <c r="A12" s="75"/>
      <c r="B12" s="74" t="s">
        <v>51</v>
      </c>
      <c r="C12" s="72">
        <v>3060.25</v>
      </c>
      <c r="D12" s="72">
        <v>3141.24</v>
      </c>
    </row>
    <row r="13" spans="1:4" ht="19.5" customHeight="1">
      <c r="A13" s="75"/>
      <c r="B13" s="74" t="s">
        <v>99</v>
      </c>
      <c r="C13" s="72">
        <v>210.9</v>
      </c>
      <c r="D13" s="72">
        <v>149</v>
      </c>
    </row>
    <row r="14" spans="1:4" ht="18">
      <c r="A14" s="75"/>
      <c r="B14" s="74"/>
      <c r="C14" s="72"/>
      <c r="D14" s="72"/>
    </row>
    <row r="15" spans="1:4" ht="26.25">
      <c r="A15" s="75"/>
      <c r="B15" s="71" t="s">
        <v>46</v>
      </c>
      <c r="C15" s="72">
        <v>0</v>
      </c>
      <c r="D15" s="72">
        <v>0</v>
      </c>
    </row>
  </sheetData>
  <sheetProtection/>
  <mergeCells count="4">
    <mergeCell ref="C8:D8"/>
    <mergeCell ref="B8:B9"/>
    <mergeCell ref="B2:C2"/>
    <mergeCell ref="B3:C3"/>
  </mergeCells>
  <printOptions/>
  <pageMargins left="0.7" right="0.7" top="0.75" bottom="0.75" header="0.3" footer="0.3"/>
  <pageSetup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7">
      <selection activeCell="F11" sqref="F11"/>
    </sheetView>
  </sheetViews>
  <sheetFormatPr defaultColWidth="9.00390625" defaultRowHeight="12.75"/>
  <cols>
    <col min="1" max="1" width="3.75390625" style="79" customWidth="1"/>
    <col min="2" max="2" width="72.125" style="79" customWidth="1"/>
    <col min="3" max="3" width="22.375" style="81" customWidth="1"/>
    <col min="4" max="4" width="9.625" style="79" hidden="1" customWidth="1"/>
    <col min="5" max="5" width="13.25390625" style="79" customWidth="1"/>
    <col min="6" max="6" width="13.125" style="94" bestFit="1" customWidth="1"/>
    <col min="7" max="7" width="11.25390625" style="79" bestFit="1" customWidth="1"/>
    <col min="8" max="16384" width="9.125" style="79" customWidth="1"/>
  </cols>
  <sheetData>
    <row r="1" ht="15.75">
      <c r="B1" s="82"/>
    </row>
    <row r="2" spans="2:3" ht="15.75">
      <c r="B2" s="114" t="s">
        <v>84</v>
      </c>
      <c r="C2" s="114"/>
    </row>
    <row r="3" spans="2:3" ht="15.75">
      <c r="B3" s="114" t="s">
        <v>97</v>
      </c>
      <c r="C3" s="114"/>
    </row>
    <row r="4" spans="2:3" ht="15.75">
      <c r="B4" s="99" t="s">
        <v>85</v>
      </c>
      <c r="C4" s="99"/>
    </row>
    <row r="5" ht="15.75">
      <c r="B5" s="82"/>
    </row>
    <row r="6" ht="15.75">
      <c r="B6" s="83" t="s">
        <v>74</v>
      </c>
    </row>
    <row r="7" ht="12" customHeight="1">
      <c r="B7" s="83"/>
    </row>
    <row r="8" spans="2:4" ht="15.75">
      <c r="B8" s="84"/>
      <c r="C8" s="85" t="s">
        <v>52</v>
      </c>
      <c r="D8" s="79" t="s">
        <v>53</v>
      </c>
    </row>
    <row r="9" spans="1:6" s="89" customFormat="1" ht="18.75">
      <c r="A9" s="86"/>
      <c r="B9" s="87" t="s">
        <v>54</v>
      </c>
      <c r="C9" s="88">
        <f>C10+C11+C15+C18</f>
        <v>1223117.7</v>
      </c>
      <c r="F9" s="100"/>
    </row>
    <row r="10" spans="1:6" s="89" customFormat="1" ht="18.75">
      <c r="A10" s="86"/>
      <c r="B10" s="87" t="s">
        <v>55</v>
      </c>
      <c r="C10" s="88">
        <v>0</v>
      </c>
      <c r="F10" s="103"/>
    </row>
    <row r="11" spans="1:6" s="89" customFormat="1" ht="18.75">
      <c r="A11" s="86"/>
      <c r="B11" s="87" t="s">
        <v>56</v>
      </c>
      <c r="C11" s="88">
        <f>SUM(C12:C14)</f>
        <v>840896.85</v>
      </c>
      <c r="F11" s="103"/>
    </row>
    <row r="12" spans="1:6" ht="18.75">
      <c r="A12" s="90"/>
      <c r="B12" s="84" t="s">
        <v>64</v>
      </c>
      <c r="C12" s="91">
        <v>785020</v>
      </c>
      <c r="F12" s="103"/>
    </row>
    <row r="13" spans="1:6" ht="18.75">
      <c r="A13" s="90"/>
      <c r="B13" s="84" t="s">
        <v>65</v>
      </c>
      <c r="C13" s="91">
        <f>40000+13000</f>
        <v>53000</v>
      </c>
      <c r="F13" s="104"/>
    </row>
    <row r="14" spans="1:6" ht="18.75">
      <c r="A14" s="90"/>
      <c r="B14" s="84" t="s">
        <v>106</v>
      </c>
      <c r="C14" s="91">
        <v>2876.85</v>
      </c>
      <c r="F14" s="104"/>
    </row>
    <row r="15" spans="1:6" ht="18.75">
      <c r="A15" s="90"/>
      <c r="B15" s="87" t="s">
        <v>57</v>
      </c>
      <c r="C15" s="88">
        <f>SUM(C16:C17)</f>
        <v>237290.59</v>
      </c>
      <c r="F15" s="103"/>
    </row>
    <row r="16" spans="1:7" ht="18.75">
      <c r="A16" s="90"/>
      <c r="B16" s="93" t="s">
        <v>88</v>
      </c>
      <c r="C16" s="91">
        <v>236604.87</v>
      </c>
      <c r="E16" s="94"/>
      <c r="F16" s="103"/>
      <c r="G16" s="94"/>
    </row>
    <row r="17" spans="1:6" ht="18.75" customHeight="1">
      <c r="A17" s="90"/>
      <c r="B17" s="93" t="s">
        <v>107</v>
      </c>
      <c r="C17" s="88">
        <v>685.72</v>
      </c>
      <c r="F17" s="104"/>
    </row>
    <row r="18" spans="1:6" s="89" customFormat="1" ht="18.75">
      <c r="A18" s="86"/>
      <c r="B18" s="87" t="s">
        <v>58</v>
      </c>
      <c r="C18" s="88">
        <f>SUM(C19:C21)</f>
        <v>144930.26</v>
      </c>
      <c r="F18" s="103"/>
    </row>
    <row r="19" spans="1:6" ht="18.75">
      <c r="A19" s="90"/>
      <c r="B19" s="84" t="s">
        <v>60</v>
      </c>
      <c r="C19" s="91">
        <f>14526.91+3000</f>
        <v>17526.91</v>
      </c>
      <c r="F19" s="103"/>
    </row>
    <row r="20" spans="1:6" ht="18.75">
      <c r="A20" s="90"/>
      <c r="B20" s="84" t="s">
        <v>61</v>
      </c>
      <c r="C20" s="91">
        <f>52560+5000</f>
        <v>57560</v>
      </c>
      <c r="F20" s="104"/>
    </row>
    <row r="21" spans="1:6" ht="18.75">
      <c r="A21" s="90"/>
      <c r="B21" s="84" t="s">
        <v>62</v>
      </c>
      <c r="C21" s="91">
        <v>69843.35</v>
      </c>
      <c r="F21" s="104"/>
    </row>
    <row r="22" spans="1:6" s="89" customFormat="1" ht="18.75">
      <c r="A22" s="86"/>
      <c r="B22" s="87" t="s">
        <v>63</v>
      </c>
      <c r="C22" s="88">
        <f>SUM(C23:C26)</f>
        <v>218375.51</v>
      </c>
      <c r="F22" s="103"/>
    </row>
    <row r="23" spans="1:6" ht="18.75">
      <c r="A23" s="90"/>
      <c r="B23" s="93" t="s">
        <v>66</v>
      </c>
      <c r="C23" s="91">
        <f>172544.92+90.47</f>
        <v>172635.39</v>
      </c>
      <c r="F23" s="103"/>
    </row>
    <row r="24" spans="1:6" ht="18.75" customHeight="1" hidden="1">
      <c r="A24" s="90"/>
      <c r="B24" s="93" t="s">
        <v>68</v>
      </c>
      <c r="C24" s="91"/>
      <c r="F24" s="103"/>
    </row>
    <row r="25" spans="1:6" ht="18.75">
      <c r="A25" s="90"/>
      <c r="B25" s="93" t="s">
        <v>67</v>
      </c>
      <c r="C25" s="91">
        <f>2471.54+43268.58</f>
        <v>45740.12</v>
      </c>
      <c r="F25" s="103"/>
    </row>
    <row r="26" spans="1:5" ht="18.75" customHeight="1" hidden="1">
      <c r="A26" s="90"/>
      <c r="B26" s="93" t="s">
        <v>92</v>
      </c>
      <c r="C26" s="91"/>
      <c r="E26" s="79">
        <v>-9149.82</v>
      </c>
    </row>
    <row r="27" spans="1:6" s="89" customFormat="1" ht="18.75">
      <c r="A27" s="86"/>
      <c r="B27" s="87" t="s">
        <v>69</v>
      </c>
      <c r="C27" s="88">
        <f>SUM(C28:C31)</f>
        <v>556233.63</v>
      </c>
      <c r="F27" s="100"/>
    </row>
    <row r="28" spans="1:3" ht="18.75">
      <c r="A28" s="90"/>
      <c r="B28" s="93" t="s">
        <v>71</v>
      </c>
      <c r="C28" s="91">
        <v>12013.64</v>
      </c>
    </row>
    <row r="29" spans="1:3" ht="18.75">
      <c r="A29" s="90"/>
      <c r="B29" s="93" t="s">
        <v>90</v>
      </c>
      <c r="C29" s="105">
        <v>0</v>
      </c>
    </row>
    <row r="30" spans="1:3" ht="18.75">
      <c r="A30" s="90"/>
      <c r="B30" s="93" t="s">
        <v>72</v>
      </c>
      <c r="C30" s="91">
        <f>13264.84-C28</f>
        <v>1251.2000000000007</v>
      </c>
    </row>
    <row r="31" spans="1:3" ht="18.75">
      <c r="A31" s="90"/>
      <c r="B31" s="84" t="s">
        <v>108</v>
      </c>
      <c r="C31" s="91">
        <v>542968.79</v>
      </c>
    </row>
    <row r="32" spans="1:6" s="89" customFormat="1" ht="18.75">
      <c r="A32" s="86"/>
      <c r="B32" s="87" t="s">
        <v>70</v>
      </c>
      <c r="C32" s="88">
        <f>SUM(C33:C34)</f>
        <v>2849.26</v>
      </c>
      <c r="F32" s="100"/>
    </row>
    <row r="33" spans="1:3" ht="18.75">
      <c r="A33" s="90"/>
      <c r="B33" s="84" t="s">
        <v>59</v>
      </c>
      <c r="C33" s="91">
        <v>2849.26</v>
      </c>
    </row>
    <row r="34" spans="1:3" ht="18.75">
      <c r="A34" s="90"/>
      <c r="B34" s="84" t="s">
        <v>98</v>
      </c>
      <c r="C34" s="91">
        <v>0</v>
      </c>
    </row>
    <row r="35" spans="1:6" s="89" customFormat="1" ht="18.75">
      <c r="A35" s="86"/>
      <c r="B35" s="87" t="s">
        <v>73</v>
      </c>
      <c r="C35" s="88">
        <f>C9+C22+C27+C32</f>
        <v>2000576.0999999999</v>
      </c>
      <c r="F35" s="100"/>
    </row>
    <row r="36" spans="1:3" ht="18.75">
      <c r="A36" s="90"/>
      <c r="C36" s="92"/>
    </row>
    <row r="37" spans="1:3" ht="18.75">
      <c r="A37" s="90"/>
      <c r="C37" s="92"/>
    </row>
    <row r="38" spans="1:3" ht="18.75">
      <c r="A38" s="90"/>
      <c r="C38" s="92"/>
    </row>
    <row r="39" ht="18.75">
      <c r="A39" s="90"/>
    </row>
    <row r="40" ht="18.75">
      <c r="A40" s="90"/>
    </row>
    <row r="41" ht="18.75">
      <c r="A41" s="90"/>
    </row>
    <row r="42" ht="18.75">
      <c r="A42" s="90"/>
    </row>
    <row r="43" ht="18.75">
      <c r="A43" s="90"/>
    </row>
    <row r="44" ht="18.75">
      <c r="A44" s="90"/>
    </row>
    <row r="45" ht="18.75">
      <c r="A45" s="90"/>
    </row>
    <row r="46" ht="18.75">
      <c r="A46" s="90"/>
    </row>
  </sheetData>
  <sheetProtection/>
  <mergeCells count="2">
    <mergeCell ref="B2:C2"/>
    <mergeCell ref="B3:C3"/>
  </mergeCells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PageLayoutView="0" workbookViewId="0" topLeftCell="A1">
      <selection activeCell="J12" sqref="J12"/>
    </sheetView>
  </sheetViews>
  <sheetFormatPr defaultColWidth="9.00390625" defaultRowHeight="12.75"/>
  <cols>
    <col min="1" max="1" width="3.75390625" style="79" customWidth="1"/>
    <col min="2" max="2" width="75.75390625" style="79" customWidth="1"/>
    <col min="3" max="3" width="26.625" style="81" customWidth="1"/>
    <col min="4" max="4" width="0.12890625" style="94" customWidth="1"/>
    <col min="5" max="5" width="9.125" style="79" customWidth="1"/>
    <col min="6" max="6" width="25.875" style="79" customWidth="1"/>
    <col min="7" max="7" width="11.25390625" style="79" bestFit="1" customWidth="1"/>
    <col min="8" max="8" width="13.25390625" style="79" customWidth="1"/>
    <col min="9" max="9" width="13.125" style="79" bestFit="1" customWidth="1"/>
    <col min="10" max="16384" width="9.125" style="79" customWidth="1"/>
  </cols>
  <sheetData>
    <row r="1" ht="15.75">
      <c r="B1" s="80"/>
    </row>
    <row r="2" spans="2:3" ht="15.75">
      <c r="B2" s="114" t="s">
        <v>84</v>
      </c>
      <c r="C2" s="114"/>
    </row>
    <row r="3" spans="2:3" ht="15.75">
      <c r="B3" s="114" t="s">
        <v>97</v>
      </c>
      <c r="C3" s="114"/>
    </row>
    <row r="4" spans="2:3" ht="15.75">
      <c r="B4" s="99" t="s">
        <v>85</v>
      </c>
      <c r="C4" s="99"/>
    </row>
    <row r="5" ht="15.75">
      <c r="B5" s="82"/>
    </row>
    <row r="6" ht="15.75">
      <c r="B6" s="83" t="s">
        <v>83</v>
      </c>
    </row>
    <row r="7" ht="12" customHeight="1">
      <c r="B7" s="83"/>
    </row>
    <row r="8" spans="2:4" ht="15.75">
      <c r="B8" s="84"/>
      <c r="C8" s="85" t="s">
        <v>52</v>
      </c>
      <c r="D8" s="95"/>
    </row>
    <row r="9" spans="1:4" s="89" customFormat="1" ht="18.75">
      <c r="A9" s="86"/>
      <c r="B9" s="87" t="s">
        <v>75</v>
      </c>
      <c r="C9" s="88">
        <f>C10+C18+C21</f>
        <v>1297734.3</v>
      </c>
      <c r="D9" s="96"/>
    </row>
    <row r="10" spans="1:7" s="89" customFormat="1" ht="18.75">
      <c r="A10" s="86"/>
      <c r="B10" s="87" t="s">
        <v>76</v>
      </c>
      <c r="C10" s="88">
        <f>SUM(C11:C17)</f>
        <v>930826.29</v>
      </c>
      <c r="D10" s="96"/>
      <c r="G10" s="100"/>
    </row>
    <row r="11" spans="1:4" ht="31.5">
      <c r="A11" s="90"/>
      <c r="B11" s="98" t="s">
        <v>81</v>
      </c>
      <c r="C11" s="91">
        <f>89050.17-13.9</f>
        <v>89036.27</v>
      </c>
      <c r="D11" s="95"/>
    </row>
    <row r="12" spans="1:7" ht="31.5">
      <c r="A12" s="90"/>
      <c r="B12" s="106" t="s">
        <v>91</v>
      </c>
      <c r="C12" s="91">
        <v>785020</v>
      </c>
      <c r="D12" s="95"/>
      <c r="G12" s="94"/>
    </row>
    <row r="13" spans="1:7" ht="18.75">
      <c r="A13" s="90"/>
      <c r="B13" s="106" t="s">
        <v>111</v>
      </c>
      <c r="C13" s="91">
        <v>22157</v>
      </c>
      <c r="D13" s="95"/>
      <c r="G13" s="94"/>
    </row>
    <row r="14" spans="1:7" ht="18.75">
      <c r="A14" s="90"/>
      <c r="B14" s="106" t="s">
        <v>112</v>
      </c>
      <c r="C14" s="91">
        <v>6381.97</v>
      </c>
      <c r="D14" s="95"/>
      <c r="G14" s="94"/>
    </row>
    <row r="15" spans="1:4" ht="18.75" customHeight="1">
      <c r="A15" s="90"/>
      <c r="B15" s="84" t="s">
        <v>101</v>
      </c>
      <c r="C15" s="91">
        <f>8128+2600</f>
        <v>10728</v>
      </c>
      <c r="D15" s="95"/>
    </row>
    <row r="16" spans="1:4" ht="18.75">
      <c r="A16" s="90"/>
      <c r="B16" s="84" t="s">
        <v>94</v>
      </c>
      <c r="C16" s="91">
        <v>17503.05</v>
      </c>
      <c r="D16" s="95"/>
    </row>
    <row r="17" spans="1:4" ht="18.75">
      <c r="A17" s="90"/>
      <c r="B17" s="84"/>
      <c r="C17" s="91"/>
      <c r="D17" s="91">
        <f>12900.07+35885.79</f>
        <v>48785.86</v>
      </c>
    </row>
    <row r="18" spans="1:7" ht="18.75">
      <c r="A18" s="90"/>
      <c r="B18" s="87" t="s">
        <v>77</v>
      </c>
      <c r="C18" s="88">
        <f>SUM(C19:C20)</f>
        <v>366908.01</v>
      </c>
      <c r="D18" s="96"/>
      <c r="G18" s="94"/>
    </row>
    <row r="19" spans="1:6" ht="18.75">
      <c r="A19" s="90"/>
      <c r="B19" s="93" t="s">
        <v>89</v>
      </c>
      <c r="C19" s="91">
        <v>295479.04</v>
      </c>
      <c r="D19" s="95"/>
      <c r="F19" s="94"/>
    </row>
    <row r="20" spans="1:4" ht="18.75">
      <c r="A20" s="90"/>
      <c r="B20" s="93" t="s">
        <v>95</v>
      </c>
      <c r="C20" s="91">
        <v>71428.97</v>
      </c>
      <c r="D20" s="91">
        <v>3304.83</v>
      </c>
    </row>
    <row r="21" spans="1:4" s="89" customFormat="1" ht="18.75">
      <c r="A21" s="86"/>
      <c r="B21" s="87" t="s">
        <v>78</v>
      </c>
      <c r="C21" s="88">
        <v>0</v>
      </c>
      <c r="D21" s="96"/>
    </row>
    <row r="22" spans="1:4" s="89" customFormat="1" ht="18.75" customHeight="1" hidden="1">
      <c r="A22" s="86"/>
      <c r="B22" s="87"/>
      <c r="C22" s="88"/>
      <c r="D22" s="96"/>
    </row>
    <row r="23" spans="1:7" s="89" customFormat="1" ht="18.75">
      <c r="A23" s="86"/>
      <c r="B23" s="87" t="s">
        <v>80</v>
      </c>
      <c r="C23" s="88">
        <f>SUM(C24:C27)</f>
        <v>171038.76</v>
      </c>
      <c r="D23" s="96"/>
      <c r="G23" s="100"/>
    </row>
    <row r="24" spans="1:4" s="89" customFormat="1" ht="18.75">
      <c r="A24" s="86"/>
      <c r="B24" s="93" t="s">
        <v>86</v>
      </c>
      <c r="C24" s="97">
        <f>110106.65+8248.51</f>
        <v>118355.15999999999</v>
      </c>
      <c r="D24" s="95"/>
    </row>
    <row r="25" spans="1:4" s="89" customFormat="1" ht="18.75">
      <c r="A25" s="86"/>
      <c r="B25" s="93" t="s">
        <v>87</v>
      </c>
      <c r="C25" s="97">
        <v>42144.22</v>
      </c>
      <c r="D25" s="95"/>
    </row>
    <row r="26" spans="1:4" ht="18.75" hidden="1">
      <c r="A26" s="90"/>
      <c r="B26" s="84"/>
      <c r="C26" s="91"/>
      <c r="D26" s="95"/>
    </row>
    <row r="27" spans="1:8" ht="18.75">
      <c r="A27" s="90"/>
      <c r="B27" s="93" t="s">
        <v>95</v>
      </c>
      <c r="C27" s="91">
        <v>10539.38</v>
      </c>
      <c r="D27" s="91">
        <v>5638.84</v>
      </c>
      <c r="H27" s="94"/>
    </row>
    <row r="28" spans="1:4" s="89" customFormat="1" ht="18.75">
      <c r="A28" s="86"/>
      <c r="B28" s="87" t="s">
        <v>93</v>
      </c>
      <c r="C28" s="88">
        <f>SUM(C29:C31)</f>
        <v>12904.44</v>
      </c>
      <c r="D28" s="88">
        <f>9707.8+40</f>
        <v>9747.8</v>
      </c>
    </row>
    <row r="29" spans="1:4" s="89" customFormat="1" ht="18.75">
      <c r="A29" s="86"/>
      <c r="B29" s="93" t="s">
        <v>90</v>
      </c>
      <c r="C29" s="91"/>
      <c r="D29" s="88"/>
    </row>
    <row r="30" spans="1:4" s="89" customFormat="1" ht="18.75">
      <c r="A30" s="86"/>
      <c r="B30" s="93" t="s">
        <v>110</v>
      </c>
      <c r="C30" s="91">
        <v>12013.64</v>
      </c>
      <c r="D30" s="88"/>
    </row>
    <row r="31" spans="1:4" s="89" customFormat="1" ht="18.75">
      <c r="A31" s="86"/>
      <c r="B31" s="93" t="s">
        <v>100</v>
      </c>
      <c r="C31" s="91">
        <f>12904.44-12013.64</f>
        <v>890.8000000000011</v>
      </c>
      <c r="D31" s="88"/>
    </row>
    <row r="32" spans="1:4" s="89" customFormat="1" ht="18.75">
      <c r="A32" s="86"/>
      <c r="B32" s="87" t="s">
        <v>96</v>
      </c>
      <c r="C32" s="88">
        <f>SUM(C33:C34)</f>
        <v>360.02</v>
      </c>
      <c r="D32" s="88">
        <f>12.96-8.12-0.3</f>
        <v>4.540000000000002</v>
      </c>
    </row>
    <row r="33" spans="1:4" ht="18.75">
      <c r="A33" s="90"/>
      <c r="B33" s="84" t="s">
        <v>82</v>
      </c>
      <c r="C33" s="91">
        <v>0</v>
      </c>
      <c r="D33" s="95"/>
    </row>
    <row r="34" spans="1:4" ht="18.75">
      <c r="A34" s="90"/>
      <c r="B34" s="84" t="s">
        <v>109</v>
      </c>
      <c r="C34" s="91">
        <v>360.02</v>
      </c>
      <c r="D34" s="95"/>
    </row>
    <row r="35" spans="1:9" s="89" customFormat="1" ht="18.75">
      <c r="A35" s="86"/>
      <c r="B35" s="87" t="s">
        <v>79</v>
      </c>
      <c r="C35" s="88">
        <f>C9+C23+C28+C32</f>
        <v>1482037.52</v>
      </c>
      <c r="D35" s="96"/>
      <c r="F35" s="100">
        <f>4!C35-5!C35</f>
        <v>518538.57999999984</v>
      </c>
      <c r="G35" s="100">
        <f>C35-4!F11</f>
        <v>1482037.52</v>
      </c>
      <c r="H35" s="100"/>
      <c r="I35" s="100">
        <f>4!C35-5!G35-256-4!C11</f>
        <v>-322614.27000000014</v>
      </c>
    </row>
    <row r="36" spans="1:3" ht="18.75">
      <c r="A36" s="90"/>
      <c r="C36" s="92"/>
    </row>
    <row r="37" spans="1:3" ht="18.75" hidden="1">
      <c r="A37" s="90"/>
      <c r="C37" s="92">
        <v>1764746.74</v>
      </c>
    </row>
    <row r="38" spans="1:3" ht="18.75" hidden="1">
      <c r="A38" s="90"/>
      <c r="C38" s="92">
        <f>C35-C37</f>
        <v>-282709.22</v>
      </c>
    </row>
    <row r="39" ht="18.75">
      <c r="A39" s="90"/>
    </row>
    <row r="40" ht="18.75">
      <c r="A40" s="90"/>
    </row>
    <row r="41" ht="18.75">
      <c r="A41" s="90"/>
    </row>
    <row r="42" ht="18.75">
      <c r="A42" s="90"/>
    </row>
    <row r="43" ht="18.75">
      <c r="A43" s="90"/>
    </row>
    <row r="44" ht="18.75">
      <c r="A44" s="90"/>
    </row>
    <row r="45" ht="18.75">
      <c r="A45" s="90"/>
    </row>
    <row r="46" ht="18.75">
      <c r="A46" s="90"/>
    </row>
  </sheetData>
  <sheetProtection/>
  <mergeCells count="2">
    <mergeCell ref="B2:C2"/>
    <mergeCell ref="B3:C3"/>
  </mergeCells>
  <printOptions/>
  <pageMargins left="0.7" right="0.7" top="0.75" bottom="0.75" header="0.3" footer="0.3"/>
  <pageSetup fitToHeight="1" fitToWidth="1" horizontalDpi="300" verticalDpi="3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PageLayoutView="0" workbookViewId="0" topLeftCell="A1">
      <selection activeCell="F24" sqref="F24"/>
    </sheetView>
  </sheetViews>
  <sheetFormatPr defaultColWidth="9.00390625" defaultRowHeight="12.75"/>
  <cols>
    <col min="1" max="1" width="3.75390625" style="79" customWidth="1"/>
    <col min="2" max="2" width="75.75390625" style="79" customWidth="1"/>
    <col min="3" max="3" width="26.625" style="81" customWidth="1"/>
    <col min="4" max="4" width="0.12890625" style="94" customWidth="1"/>
    <col min="5" max="5" width="9.125" style="79" customWidth="1"/>
    <col min="6" max="6" width="25.875" style="79" customWidth="1"/>
    <col min="7" max="7" width="11.25390625" style="79" bestFit="1" customWidth="1"/>
    <col min="8" max="8" width="13.25390625" style="79" customWidth="1"/>
    <col min="9" max="16384" width="9.125" style="79" customWidth="1"/>
  </cols>
  <sheetData>
    <row r="1" ht="15.75">
      <c r="B1" s="80"/>
    </row>
    <row r="2" spans="2:3" ht="15.75">
      <c r="B2" s="114" t="s">
        <v>84</v>
      </c>
      <c r="C2" s="114"/>
    </row>
    <row r="3" spans="2:3" ht="15.75">
      <c r="B3" s="114" t="s">
        <v>97</v>
      </c>
      <c r="C3" s="114"/>
    </row>
    <row r="4" spans="2:3" ht="15.75">
      <c r="B4" s="99" t="s">
        <v>85</v>
      </c>
      <c r="C4" s="99"/>
    </row>
    <row r="5" ht="15.75">
      <c r="B5" s="82"/>
    </row>
    <row r="6" ht="15.75">
      <c r="B6" s="83" t="s">
        <v>113</v>
      </c>
    </row>
    <row r="7" ht="12" customHeight="1">
      <c r="B7" s="83"/>
    </row>
    <row r="8" spans="2:4" ht="15.75">
      <c r="B8" s="84"/>
      <c r="C8" s="85" t="s">
        <v>52</v>
      </c>
      <c r="D8" s="95"/>
    </row>
    <row r="9" spans="1:4" s="89" customFormat="1" ht="18.75">
      <c r="A9" s="86"/>
      <c r="B9" s="87" t="s">
        <v>114</v>
      </c>
      <c r="C9" s="88">
        <v>56726.34</v>
      </c>
      <c r="D9" s="96"/>
    </row>
    <row r="10" spans="1:7" s="89" customFormat="1" ht="18.75">
      <c r="A10" s="86"/>
      <c r="B10" s="87" t="s">
        <v>102</v>
      </c>
      <c r="C10" s="88">
        <v>69843.35</v>
      </c>
      <c r="D10" s="96"/>
      <c r="G10" s="100"/>
    </row>
    <row r="11" spans="1:7" s="89" customFormat="1" ht="18.75">
      <c r="A11" s="86"/>
      <c r="B11" s="107" t="s">
        <v>117</v>
      </c>
      <c r="C11" s="88">
        <f>0.01+0.01</f>
        <v>0.02</v>
      </c>
      <c r="D11" s="96"/>
      <c r="G11" s="100"/>
    </row>
    <row r="12" spans="1:4" ht="18.75">
      <c r="A12" s="90"/>
      <c r="B12" s="108" t="s">
        <v>115</v>
      </c>
      <c r="C12" s="88">
        <f>SUM(C13:C16)</f>
        <v>89686.23999999999</v>
      </c>
      <c r="D12" s="95"/>
    </row>
    <row r="13" spans="1:7" ht="18.75">
      <c r="A13" s="90"/>
      <c r="B13" s="106" t="s">
        <v>120</v>
      </c>
      <c r="C13" s="91">
        <f>4380*11+950+7380</f>
        <v>56510</v>
      </c>
      <c r="D13" s="95"/>
      <c r="G13" s="94"/>
    </row>
    <row r="14" spans="1:7" ht="18.75">
      <c r="A14" s="90"/>
      <c r="B14" s="106" t="s">
        <v>121</v>
      </c>
      <c r="C14" s="91">
        <f>6607.8+2213.55+15996.4+2299.95</f>
        <v>27117.7</v>
      </c>
      <c r="D14" s="95"/>
      <c r="G14" s="94"/>
    </row>
    <row r="15" spans="1:7" ht="18.75">
      <c r="A15" s="90"/>
      <c r="B15" s="106" t="s">
        <v>118</v>
      </c>
      <c r="C15" s="91">
        <v>6036.04</v>
      </c>
      <c r="D15" s="95"/>
      <c r="G15" s="94"/>
    </row>
    <row r="16" spans="1:7" ht="18.75">
      <c r="A16" s="90"/>
      <c r="B16" s="106" t="s">
        <v>116</v>
      </c>
      <c r="C16" s="91">
        <f>2.5+1.25*3+3.75+2.5+3.75+1.25+2.5+2.5</f>
        <v>22.5</v>
      </c>
      <c r="D16" s="95"/>
      <c r="G16" s="94"/>
    </row>
    <row r="17" spans="1:7" s="89" customFormat="1" ht="18.75">
      <c r="A17" s="86"/>
      <c r="B17" s="109" t="s">
        <v>119</v>
      </c>
      <c r="C17" s="88">
        <f>C9+C10+C11-C12</f>
        <v>36883.470000000016</v>
      </c>
      <c r="D17" s="96"/>
      <c r="G17" s="100"/>
    </row>
    <row r="18" spans="1:8" s="89" customFormat="1" ht="18.75">
      <c r="A18" s="86"/>
      <c r="B18" s="87"/>
      <c r="C18" s="88"/>
      <c r="D18" s="96"/>
      <c r="F18" s="100"/>
      <c r="H18" s="100"/>
    </row>
    <row r="19" spans="1:3" ht="18.75">
      <c r="A19" s="90"/>
      <c r="C19" s="92"/>
    </row>
    <row r="20" spans="1:3" ht="18.75" hidden="1">
      <c r="A20" s="90"/>
      <c r="C20" s="92">
        <v>1764746.74</v>
      </c>
    </row>
    <row r="21" spans="1:3" ht="18.75" hidden="1">
      <c r="A21" s="90"/>
      <c r="C21" s="92">
        <f>C18-C20</f>
        <v>-1764746.74</v>
      </c>
    </row>
    <row r="22" ht="18.75">
      <c r="A22" s="90"/>
    </row>
    <row r="23" ht="18.75">
      <c r="A23" s="90"/>
    </row>
    <row r="24" ht="18.75">
      <c r="A24" s="90"/>
    </row>
    <row r="25" ht="18.75">
      <c r="A25" s="90"/>
    </row>
    <row r="26" ht="18.75">
      <c r="A26" s="90"/>
    </row>
    <row r="27" ht="18.75">
      <c r="A27" s="90"/>
    </row>
    <row r="28" ht="18.75">
      <c r="A28" s="90"/>
    </row>
    <row r="29" ht="18.75">
      <c r="A29" s="90"/>
    </row>
  </sheetData>
  <sheetProtection/>
  <mergeCells count="2">
    <mergeCell ref="B2:C2"/>
    <mergeCell ref="B3:C3"/>
  </mergeCells>
  <printOptions/>
  <pageMargins left="0.7" right="0.7" top="0.75" bottom="0.75" header="0.3" footer="0.3"/>
  <pageSetup fitToHeight="1" fitToWidth="1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</dc:creator>
  <cp:keywords/>
  <dc:description/>
  <cp:lastModifiedBy>BFK-LENOVO</cp:lastModifiedBy>
  <cp:lastPrinted>2020-10-14T08:32:27Z</cp:lastPrinted>
  <dcterms:created xsi:type="dcterms:W3CDTF">2002-10-20T10:27:58Z</dcterms:created>
  <dcterms:modified xsi:type="dcterms:W3CDTF">2022-04-13T10:16:00Z</dcterms:modified>
  <cp:category/>
  <cp:version/>
  <cp:contentType/>
  <cp:contentStatus/>
  <cp:revision>1</cp:revision>
</cp:coreProperties>
</file>